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150" windowHeight="5490" firstSheet="1" activeTab="1"/>
  </bookViews>
  <sheets>
    <sheet name="IPDforSQL" sheetId="1" state="hidden" r:id="rId1"/>
    <sheet name="IPD" sheetId="2" r:id="rId2"/>
    <sheet name="CYIPD" sheetId="3" r:id="rId3"/>
    <sheet name="SeattleCPI" sheetId="4" r:id="rId4"/>
    <sheet name="CYSeattleCPI" sheetId="5" r:id="rId5"/>
    <sheet name="I732CPI" sheetId="6" r:id="rId6"/>
    <sheet name="I601GrowthFactors" sheetId="7" r:id="rId7"/>
    <sheet name="Pop" sheetId="8" r:id="rId8"/>
    <sheet name="Income-PerCap" sheetId="9" r:id="rId9"/>
    <sheet name="NGFOutlook" sheetId="10" r:id="rId10"/>
    <sheet name="FIS2009" sheetId="11" state="hidden" r:id="rId11"/>
    <sheet name="FIS2008" sheetId="12" state="hidden" r:id="rId12"/>
    <sheet name="Income-Poverty" sheetId="13" state="hidden" r:id="rId13"/>
    <sheet name="Income-Median" sheetId="14" state="hidden" r:id="rId14"/>
  </sheets>
  <definedNames>
    <definedName name="_xlfn.XLOOKUP" hidden="1">#NAME?</definedName>
  </definedNames>
  <calcPr fullCalcOnLoad="1"/>
</workbook>
</file>

<file path=xl/comments2.xml><?xml version="1.0" encoding="utf-8"?>
<comments xmlns="http://schemas.openxmlformats.org/spreadsheetml/2006/main">
  <authors>
    <author>A satisfied Microsoft Office user</author>
  </authors>
  <commentList>
    <comment ref="E14" authorId="0">
      <text>
        <r>
          <rPr>
            <sz val="10"/>
            <rFont val="Tahoma"/>
            <family val="2"/>
          </rPr>
          <t>Base year changed to calendar year 2012 in September of 2018</t>
        </r>
      </text>
    </comment>
  </commentList>
</comments>
</file>

<file path=xl/comments3.xml><?xml version="1.0" encoding="utf-8"?>
<comments xmlns="http://schemas.openxmlformats.org/spreadsheetml/2006/main">
  <authors>
    <author>A satisfied Microsoft Office user</author>
  </authors>
  <commentList>
    <comment ref="E14" authorId="0">
      <text>
        <r>
          <rPr>
            <sz val="10"/>
            <rFont val="Tahoma"/>
            <family val="2"/>
          </rPr>
          <t>Base year changed to calendar year 2012 in September of 2018</t>
        </r>
      </text>
    </comment>
  </commentList>
</comments>
</file>

<file path=xl/comments4.xml><?xml version="1.0" encoding="utf-8"?>
<comments xmlns="http://schemas.openxmlformats.org/spreadsheetml/2006/main">
  <authors>
    <author>A satisfied Microsoft Office user</author>
  </authors>
  <commentList>
    <comment ref="E11" authorId="0">
      <text>
        <r>
          <rPr>
            <sz val="10"/>
            <rFont val="Tahoma"/>
            <family val="2"/>
          </rPr>
          <t>Base year changed to calendar year 2012 in September of 2018</t>
        </r>
      </text>
    </comment>
  </commentList>
</comments>
</file>

<file path=xl/comments5.xml><?xml version="1.0" encoding="utf-8"?>
<comments xmlns="http://schemas.openxmlformats.org/spreadsheetml/2006/main">
  <authors>
    <author>A satisfied Microsoft Office user</author>
  </authors>
  <commentList>
    <comment ref="E11" authorId="0">
      <text>
        <r>
          <rPr>
            <sz val="10"/>
            <rFont val="Tahoma"/>
            <family val="2"/>
          </rPr>
          <t>Base year changed to calendar year 2012 in September of 2018</t>
        </r>
      </text>
    </comment>
  </commentList>
</comments>
</file>

<file path=xl/comments8.xml><?xml version="1.0" encoding="utf-8"?>
<comments xmlns="http://schemas.openxmlformats.org/spreadsheetml/2006/main">
  <authors>
    <author>A satisfied Microsoft Office user</author>
  </authors>
  <commentList>
    <comment ref="F3" authorId="0">
      <text>
        <r>
          <rPr>
            <sz val="8"/>
            <rFont val="Tahoma"/>
            <family val="2"/>
          </rPr>
          <t>Unoffical fiscal year population estimates based on quarterly interpolation of OFM's April 1 population estimate.</t>
        </r>
      </text>
    </comment>
  </commentList>
</comments>
</file>

<file path=xl/sharedStrings.xml><?xml version="1.0" encoding="utf-8"?>
<sst xmlns="http://schemas.openxmlformats.org/spreadsheetml/2006/main" count="362" uniqueCount="180">
  <si>
    <t xml:space="preserve">Note:  The U.S. data has been revised, reflecting the rebenchmarking of the National Income and Products </t>
  </si>
  <si>
    <t xml:space="preserve">Accounts (NIPA) , as well as some methodological changes the Bureau of Economic Analysis has made to the </t>
  </si>
  <si>
    <t>Annual</t>
  </si>
  <si>
    <t>Biennial</t>
  </si>
  <si>
    <t>Fiscal Year-based IPD</t>
  </si>
  <si>
    <t>INPUT:</t>
  </si>
  <si>
    <t>Base Year =&gt;</t>
  </si>
  <si>
    <t>Base Biennium =&gt;</t>
  </si>
  <si>
    <t>1995-97</t>
  </si>
  <si>
    <t>Factor    =</t>
  </si>
  <si>
    <t xml:space="preserve">   Factor    =</t>
  </si>
  <si>
    <t>Base Year</t>
  </si>
  <si>
    <t>Base Period</t>
  </si>
  <si>
    <t>FY 1996</t>
  </si>
  <si>
    <t>1969-71</t>
  </si>
  <si>
    <t>1971-73</t>
  </si>
  <si>
    <t>1973-75</t>
  </si>
  <si>
    <t>1975-77</t>
  </si>
  <si>
    <t>1977-79</t>
  </si>
  <si>
    <t>1979-81</t>
  </si>
  <si>
    <t>1981-83</t>
  </si>
  <si>
    <t>1983-85</t>
  </si>
  <si>
    <t>1985-87</t>
  </si>
  <si>
    <t>1987-89</t>
  </si>
  <si>
    <t>1989-91</t>
  </si>
  <si>
    <t>1991-93</t>
  </si>
  <si>
    <t>1993-95</t>
  </si>
  <si>
    <t>1997-99</t>
  </si>
  <si>
    <t>1999-01</t>
  </si>
  <si>
    <t>2001-03</t>
  </si>
  <si>
    <t>2003-05</t>
  </si>
  <si>
    <t>Calendar Year-based IPD</t>
  </si>
  <si>
    <t>Seattle CPI</t>
  </si>
  <si>
    <t>(1982-84=1)</t>
  </si>
  <si>
    <t>Calendar Year-based Seattle CPI</t>
  </si>
  <si>
    <t>WASHINGTON STATE</t>
  </si>
  <si>
    <t>POPULATION</t>
  </si>
  <si>
    <t>(Thousands)</t>
  </si>
  <si>
    <t>PER CAPITA PERSONAL INCOME</t>
  </si>
  <si>
    <t>(ACCURATE TO NEAREST HUNDRED)</t>
  </si>
  <si>
    <t>PERSONAL</t>
  </si>
  <si>
    <t>$ NOMINAL</t>
  </si>
  <si>
    <t>INCOME</t>
  </si>
  <si>
    <t>/PERSON</t>
  </si>
  <si>
    <t>($ millions)</t>
  </si>
  <si>
    <t>HHS Poverty Guidelines*</t>
  </si>
  <si>
    <t>One Version of the [U.S.] Federal Poverty Measure**</t>
  </si>
  <si>
    <t xml:space="preserve">Family of </t>
  </si>
  <si>
    <t>1 person</t>
  </si>
  <si>
    <t>Increment for each additional person</t>
  </si>
  <si>
    <t>** Guidelines for the Continental U.S.  Guidelines for Alaska and Hawaii maintained separately.</t>
  </si>
  <si>
    <t>U. S. Census Bureau - "the Official Satistics"*</t>
  </si>
  <si>
    <t>Median Income for 4-Person Families for</t>
  </si>
  <si>
    <t>Washington State and for the United States</t>
  </si>
  <si>
    <t>Fiscal Year **</t>
  </si>
  <si>
    <t>WA</t>
  </si>
  <si>
    <t>US</t>
  </si>
  <si>
    <t>* Data obtained from U.S. Census Bureau website http://www.census.gov/hhes/income/4person.html</t>
  </si>
  <si>
    <t>** Although the website does not specifically indicate, one presumes this is Federal Fiscal Year</t>
  </si>
  <si>
    <t>FY 1978</t>
  </si>
  <si>
    <t>FY 1979</t>
  </si>
  <si>
    <t>FY 1980</t>
  </si>
  <si>
    <t>FY 1981</t>
  </si>
  <si>
    <t>FY 1982</t>
  </si>
  <si>
    <t>FY 1983</t>
  </si>
  <si>
    <t>FY 1984</t>
  </si>
  <si>
    <t>FY 1985</t>
  </si>
  <si>
    <t>FY 1986</t>
  </si>
  <si>
    <t>FY 1987</t>
  </si>
  <si>
    <t>FY 1988</t>
  </si>
  <si>
    <t>FY 1989</t>
  </si>
  <si>
    <t>FY 1990</t>
  </si>
  <si>
    <t>FY 1991</t>
  </si>
  <si>
    <t>FY 1992</t>
  </si>
  <si>
    <t>FY 1993</t>
  </si>
  <si>
    <t>FY 1994</t>
  </si>
  <si>
    <t>FY 1995</t>
  </si>
  <si>
    <t>FY 1997</t>
  </si>
  <si>
    <t>FY 1998</t>
  </si>
  <si>
    <t>FY 1999</t>
  </si>
  <si>
    <t>FY 1977</t>
  </si>
  <si>
    <t>(Updated September 30, 2002;  data as of January 30, 2002)</t>
  </si>
  <si>
    <t xml:space="preserve">* Poverty Guidelines from HHS:  1965-1993 from the Annual Statistical Supplement of the Social Security Bulletin 1993; 94-96 from HHS website (http://aspe.os.dhhs.gov/poverty/poverty.htm).  </t>
  </si>
  <si>
    <t xml:space="preserve">The website describes, "the poverty guidelines are the [one] version of the federal poverty measure. They are issued each year in the Federal Register by the Department of Health and Human Services (HHS). The guidelines are a simplification of the poverty thresholds for administrative purposes — for instance, determining financial eligibility for certain federal programs. </t>
  </si>
  <si>
    <t>2005-07</t>
  </si>
  <si>
    <t>Percent</t>
  </si>
  <si>
    <t>Change</t>
  </si>
  <si>
    <t>2007-09</t>
  </si>
  <si>
    <t>Calendar Year</t>
  </si>
  <si>
    <t>For Use in Fiscal Year</t>
  </si>
  <si>
    <t>CPI change used for I-732 Calculations</t>
  </si>
  <si>
    <t>CPI Change</t>
  </si>
  <si>
    <t>Fiscal Year</t>
  </si>
  <si>
    <t>Fiscal Growth Factor</t>
  </si>
  <si>
    <t>Status</t>
  </si>
  <si>
    <t>I-601 Expenditure Limit Fiscal Growth Factor</t>
  </si>
  <si>
    <t>2009-11</t>
  </si>
  <si>
    <t>2011-13</t>
  </si>
  <si>
    <t>Family Income Standards Used in State Programs</t>
  </si>
  <si>
    <t>Percentage of State Median Family Income</t>
  </si>
  <si>
    <t>(Used in Current &amp; Proposed Higher Ed Financial Aid Programs)</t>
  </si>
  <si>
    <t>Annual Income Level</t>
  </si>
  <si>
    <t>Family Size</t>
  </si>
  <si>
    <t>1</t>
  </si>
  <si>
    <t>2</t>
  </si>
  <si>
    <t>3</t>
  </si>
  <si>
    <t>4</t>
  </si>
  <si>
    <t>5</t>
  </si>
  <si>
    <t>6</t>
  </si>
  <si>
    <t>Source: Federal Register, Vol. 74, No. 48, March 13, 2009, Pg. 10924</t>
  </si>
  <si>
    <t>Percentage of Federal Poverty Level</t>
  </si>
  <si>
    <t>(Used in State Medical Assistance &amp; Reduced-Price Lunch Programs)</t>
  </si>
  <si>
    <t>Source: Federal Register, Vol. 75, No. 14, January 23, 2009, pg. 4200</t>
  </si>
  <si>
    <t>Source: Federal Register, Vol. 73, No. 44, March 5, 2008, Pg. 11925</t>
  </si>
  <si>
    <t>Source: Federal Register, Vol. 73, No. 15, January 23, 2008, Pg. 3971</t>
  </si>
  <si>
    <t>(Dollars in Millions)</t>
  </si>
  <si>
    <t>GF-S</t>
  </si>
  <si>
    <t>Legacy*</t>
  </si>
  <si>
    <t>*Legacy includes Cigarette and estate tax going to Legacy Fund</t>
  </si>
  <si>
    <t>2013-15</t>
  </si>
  <si>
    <t>2015-17</t>
  </si>
  <si>
    <t>2017-19</t>
  </si>
  <si>
    <t>Opp Pathways</t>
  </si>
  <si>
    <t>FY 1969</t>
  </si>
  <si>
    <t>FY 2011**</t>
  </si>
  <si>
    <t>FY 2012**</t>
  </si>
  <si>
    <t>FY 2013**</t>
  </si>
  <si>
    <t>FY 2014**</t>
  </si>
  <si>
    <t>FY 2015**</t>
  </si>
  <si>
    <t>FY 2016**</t>
  </si>
  <si>
    <t>FY 2017**</t>
  </si>
  <si>
    <t>FY 2018**</t>
  </si>
  <si>
    <t>FY 2019**</t>
  </si>
  <si>
    <t>**New definition of GF-S per ESSB 5073.  See June 2010 publication for details</t>
  </si>
  <si>
    <t>Note:  periodic revisions to the National Income and Products Accounts (see http://www.bea.gov/national/an1.htm#2015annualrevision)</t>
  </si>
  <si>
    <t>2019-21</t>
  </si>
  <si>
    <t>FY 2020**</t>
  </si>
  <si>
    <t>FY 2021**</t>
  </si>
  <si>
    <t>Adopted November 2015</t>
  </si>
  <si>
    <t>IPD</t>
  </si>
  <si>
    <t>FY</t>
  </si>
  <si>
    <t>Adopted November 2016</t>
  </si>
  <si>
    <t>Adopted November 2017</t>
  </si>
  <si>
    <t>2021-23</t>
  </si>
  <si>
    <t>FY 2022**</t>
  </si>
  <si>
    <t>FY 2023**</t>
  </si>
  <si>
    <t>Please note as of September 2018, the implicit price deflator now has a base year of 2012 (previously 2009), so all of the historical values have changed.</t>
  </si>
  <si>
    <t>(2012=1)</t>
  </si>
  <si>
    <t>FY 2012</t>
  </si>
  <si>
    <t>IPD CY2012</t>
  </si>
  <si>
    <t>CY 2012</t>
  </si>
  <si>
    <t>Adopted November 2018</t>
  </si>
  <si>
    <t>Adopted November 2019</t>
  </si>
  <si>
    <t>2023-25</t>
  </si>
  <si>
    <t>FY 2024**</t>
  </si>
  <si>
    <t>FY 2025**</t>
  </si>
  <si>
    <t>Workforce Ed Investment</t>
  </si>
  <si>
    <t>GF-S + Legacy + Opp Pathways + Wkfrc Ed Invest</t>
  </si>
  <si>
    <t>Adopted November 2020</t>
  </si>
  <si>
    <t>General Fund-State, Education Legacy, Opportunity Pathways, Workforce Education Investment - Cash Receipts</t>
  </si>
  <si>
    <t>Washington State</t>
  </si>
  <si>
    <t>Prior years occasionally change as they are seasonally adjusted by the ERFC.</t>
  </si>
  <si>
    <r>
      <t>data (</t>
    </r>
    <r>
      <rPr>
        <b/>
        <i/>
        <sz val="10"/>
        <color indexed="10"/>
        <rFont val="Times New Roman"/>
        <family val="1"/>
      </rPr>
      <t>as of July 2021</t>
    </r>
    <r>
      <rPr>
        <b/>
        <sz val="10"/>
        <color indexed="10"/>
        <rFont val="Times New Roman"/>
        <family val="1"/>
      </rPr>
      <t>).  This affects U.S. personal income data and the implicit price deflator for virtually all of history.</t>
    </r>
  </si>
  <si>
    <t xml:space="preserve">Initiative 601 (I-601) Fiscal Growth Factors from Economic and Revenue Forecast Notebook </t>
  </si>
  <si>
    <t>2025-27</t>
  </si>
  <si>
    <t>2023-35</t>
  </si>
  <si>
    <t>FY 2026**</t>
  </si>
  <si>
    <t>FY 2027**</t>
  </si>
  <si>
    <t>Property Tax***</t>
  </si>
  <si>
    <t>***From ERFC Table 3.11</t>
  </si>
  <si>
    <t>With the enactment of SSB 6660, as of July 1, 2020, the Expenditure Limit Committee is repealed.  The duty to calculate the state's fiscal growth factor is transferred to the Economic and Revenue Forecast Council.</t>
  </si>
  <si>
    <t>Adopted November 2021</t>
  </si>
  <si>
    <t>Adopted November 2022</t>
  </si>
  <si>
    <t>Preliminary November 2023</t>
  </si>
  <si>
    <t>update historical data for Washington State Personal Income, sometimes as far back as FY1970;  estimates were revised in September 2023 going back to 1979.</t>
  </si>
  <si>
    <t>Adopted November 2023</t>
  </si>
  <si>
    <t>2027-29</t>
  </si>
  <si>
    <t xml:space="preserve">From Economic and Revenue Forecast Council (ERFC)--data corresponds to February 2024 Update </t>
  </si>
  <si>
    <t>FY 2028**</t>
  </si>
  <si>
    <t>FY 2029**</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</si>
</sst>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_)"/>
    <numFmt numFmtId="166" formatCode="#,##0.0000_);\(#,##0.0000\)"/>
    <numFmt numFmtId="167" formatCode="0.00000_)"/>
    <numFmt numFmtId="168" formatCode="#,##0.00000_);\(#,##0.00000\)"/>
    <numFmt numFmtId="169" formatCode="0.0000_)"/>
    <numFmt numFmtId="170" formatCode="0.000%"/>
    <numFmt numFmtId="171" formatCode="0.000_)"/>
    <numFmt numFmtId="172" formatCode="#,##0.000_);\(#,##0.000\)"/>
    <numFmt numFmtId="173" formatCode="0.0%"/>
    <numFmt numFmtId="174" formatCode="mmm\ d\,\ yyyy"/>
    <numFmt numFmtId="175" formatCode="#,##0.0000000_);\(#,##0.0000000\)"/>
    <numFmt numFmtId="176" formatCode="#,##0.000000_);\(#,##0.000000\)"/>
    <numFmt numFmtId="177" formatCode="#,##0.000000000000000000_);\(#,##0.000000000000000000\)"/>
    <numFmt numFmtId="178" formatCode="#,##0.00000000_);\(#,##0.00000000\)"/>
    <numFmt numFmtId="179" formatCode="#,##0.000000000_);\(#,##0.000000000\)"/>
    <numFmt numFmtId="180" formatCode="#,##0.0000000000_);\(#,##0.0000000000\)"/>
    <numFmt numFmtId="181" formatCode="#,##0.00000000000_);\(#,##0.00000000000\)"/>
    <numFmt numFmtId="182" formatCode="#,##0.000000000000_);\(#,##0.000000000000\)"/>
    <numFmt numFmtId="183" formatCode="#,##0.0000000000000_);\(#,##0.0000000000000\)"/>
    <numFmt numFmtId="184" formatCode="#,##0.00000000000000_);\(#,##0.00000000000000\)"/>
    <numFmt numFmtId="185" formatCode="_(* #,##0.0_);_(* \(#,##0.0\);_(* &quot;-&quot;??_);_(@_)"/>
    <numFmt numFmtId="186" formatCode="_(* #,##0_);_(* \(#,##0\);_(* &quot;-&quot;??_);_(@_)"/>
    <numFmt numFmtId="187" formatCode="[$-409]dddd\,\ mmmm\ d\,\ yyyy"/>
    <numFmt numFmtId="188" formatCode="[$-409]h:mm:ss\ AM/PM"/>
    <numFmt numFmtId="189" formatCode="_(* #,##0.000_);_(* \(#,##0.000\);_(* &quot;-&quot;??_);_(@_)"/>
    <numFmt numFmtId="190" formatCode="_(* #,##0.0000_);_(* \(#,##0.0000\);_(* &quot;-&quot;??_);_(@_)"/>
    <numFmt numFmtId="191" formatCode="0.000000"/>
    <numFmt numFmtId="192" formatCode="0.0000000"/>
    <numFmt numFmtId="193" formatCode="0.00000"/>
    <numFmt numFmtId="194" formatCode="0.0000"/>
    <numFmt numFmtId="195" formatCode="#,##0.0000000000000000000_);\(#,##0.0000000000000000000\)"/>
    <numFmt numFmtId="196" formatCode="#,##0.00000000000000000000_);\(#,##0.00000000000000000000\)"/>
    <numFmt numFmtId="197" formatCode="#,##0.00000000000000000_);\(#,##0.00000000000000000\)"/>
    <numFmt numFmtId="198" formatCode="#,##0.0000000000000000_);\(#,##0.0000000000000000\)"/>
    <numFmt numFmtId="199" formatCode="#,##0.000000000000000_);\(#,##0.000000000000000\)"/>
    <numFmt numFmtId="200" formatCode="_(* #,##0.00000_);_(* \(#,##0.00000\);_(* &quot;-&quot;??_);_(@_)"/>
    <numFmt numFmtId="201" formatCode="0.000000_)"/>
    <numFmt numFmtId="202" formatCode="#,##0.0"/>
    <numFmt numFmtId="203" formatCode="&quot;$&quot;#,##0.0_);\(&quot;$&quot;#,##0.0\)"/>
    <numFmt numFmtId="204" formatCode="&quot;Yes&quot;;&quot;Yes&quot;;&quot;No&quot;"/>
    <numFmt numFmtId="205" formatCode="&quot;True&quot;;&quot;True&quot;;&quot;False&quot;"/>
    <numFmt numFmtId="206" formatCode="&quot;On&quot;;&quot;On&quot;;&quot;Off&quot;"/>
    <numFmt numFmtId="207" formatCode="[$€-2]\ #,##0.00_);[Red]\([$€-2]\ #,##0.00\)"/>
    <numFmt numFmtId="208" formatCode="#,##0.000"/>
  </numFmts>
  <fonts count="74">
    <font>
      <sz val="12"/>
      <name val="Helv"/>
      <family val="0"/>
    </font>
    <font>
      <sz val="11"/>
      <color indexed="8"/>
      <name val="Calibri"/>
      <family val="2"/>
    </font>
    <font>
      <sz val="12"/>
      <name val="Times New Roman"/>
      <family val="1"/>
    </font>
    <font>
      <b/>
      <sz val="10"/>
      <color indexed="10"/>
      <name val="Times New Roman"/>
      <family val="1"/>
    </font>
    <font>
      <b/>
      <sz val="14"/>
      <name val="Times New Roman"/>
      <family val="1"/>
    </font>
    <font>
      <sz val="14"/>
      <name val="Times New Roman"/>
      <family val="1"/>
    </font>
    <font>
      <u val="single"/>
      <sz val="12"/>
      <name val="Times New Roman"/>
      <family val="1"/>
    </font>
    <font>
      <b/>
      <sz val="12"/>
      <name val="Times New Roman"/>
      <family val="1"/>
    </font>
    <font>
      <b/>
      <sz val="18"/>
      <name val="Times New Roman"/>
      <family val="1"/>
    </font>
    <font>
      <b/>
      <u val="single"/>
      <sz val="12"/>
      <name val="Times New Roman"/>
      <family val="1"/>
    </font>
    <font>
      <sz val="8"/>
      <name val="Tahoma"/>
      <family val="2"/>
    </font>
    <font>
      <sz val="10"/>
      <name val="Arial"/>
      <family val="2"/>
    </font>
    <font>
      <sz val="10"/>
      <name val="Tahoma"/>
      <family val="2"/>
    </font>
    <font>
      <b/>
      <i/>
      <sz val="10"/>
      <color indexed="10"/>
      <name val="Times New Roman"/>
      <family val="1"/>
    </font>
    <font>
      <sz val="12"/>
      <name val="Verdana"/>
      <family val="2"/>
    </font>
    <font>
      <b/>
      <sz val="12"/>
      <name val="Helv"/>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2"/>
      <color indexed="20"/>
      <name val="Helv"/>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Helv"/>
      <family val="0"/>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4"/>
      <color indexed="8"/>
      <name val="Calibri"/>
      <family val="2"/>
    </font>
    <font>
      <b/>
      <i/>
      <sz val="11"/>
      <color indexed="8"/>
      <name val="Calibri"/>
      <family val="2"/>
    </font>
    <font>
      <i/>
      <u val="single"/>
      <sz val="10"/>
      <color indexed="12"/>
      <name val="Calibri"/>
      <family val="2"/>
    </font>
    <font>
      <sz val="10"/>
      <color indexed="8"/>
      <name val="Calibri"/>
      <family val="2"/>
    </font>
    <font>
      <sz val="12"/>
      <color indexed="10"/>
      <name val="Times New Roman"/>
      <family val="1"/>
    </font>
    <font>
      <sz val="11"/>
      <color indexed="23"/>
      <name val="Open Sans"/>
      <family val="2"/>
    </font>
    <font>
      <i/>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Helv"/>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Helv"/>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4"/>
      <color theme="1"/>
      <name val="Calibri"/>
      <family val="2"/>
    </font>
    <font>
      <b/>
      <i/>
      <sz val="11"/>
      <color theme="1"/>
      <name val="Calibri"/>
      <family val="2"/>
    </font>
    <font>
      <sz val="11"/>
      <color theme="3" tint="-0.24997000396251678"/>
      <name val="Calibri"/>
      <family val="2"/>
    </font>
    <font>
      <i/>
      <u val="single"/>
      <sz val="10"/>
      <color theme="10"/>
      <name val="Calibri"/>
      <family val="2"/>
    </font>
    <font>
      <sz val="10"/>
      <color theme="1"/>
      <name val="Calibri"/>
      <family val="2"/>
    </font>
    <font>
      <sz val="12"/>
      <color rgb="FFFF0000"/>
      <name val="Times New Roman"/>
      <family val="1"/>
    </font>
    <font>
      <sz val="11"/>
      <color rgb="FF666666"/>
      <name val="Open Sans"/>
      <family val="2"/>
    </font>
    <font>
      <i/>
      <sz val="10"/>
      <color theme="1"/>
      <name val="Calibri"/>
      <family val="2"/>
    </font>
    <font>
      <b/>
      <sz val="18"/>
      <color theme="1"/>
      <name val="Calibri"/>
      <family val="2"/>
    </font>
    <font>
      <b/>
      <sz val="8"/>
      <name val="Helv"/>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color indexed="8"/>
      </right>
      <top style="thin"/>
      <bottom/>
    </border>
    <border>
      <left style="thin"/>
      <right/>
      <top/>
      <bottom/>
    </border>
    <border>
      <left/>
      <right style="thin">
        <color indexed="8"/>
      </right>
      <top/>
      <bottom/>
    </border>
    <border>
      <left/>
      <right style="thin"/>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right style="thin"/>
      <top style="thin"/>
      <bottom/>
    </border>
    <border>
      <left style="thin"/>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style="thin"/>
      <top style="thin"/>
      <bottom/>
    </border>
    <border>
      <left style="thin">
        <color indexed="8"/>
      </left>
      <right/>
      <top style="thin"/>
      <bottom/>
    </border>
  </borders>
  <cellStyleXfs count="157">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164"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164"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91">
    <xf numFmtId="164" fontId="0" fillId="0" borderId="0" xfId="0" applyAlignment="1">
      <alignment/>
    </xf>
    <xf numFmtId="164" fontId="2" fillId="0" borderId="0" xfId="0" applyFont="1" applyAlignment="1">
      <alignment/>
    </xf>
    <xf numFmtId="164" fontId="3" fillId="0" borderId="0" xfId="0" applyFont="1" applyAlignment="1">
      <alignment/>
    </xf>
    <xf numFmtId="164" fontId="0" fillId="0" borderId="0" xfId="0" applyFont="1" applyAlignment="1">
      <alignment/>
    </xf>
    <xf numFmtId="164" fontId="4" fillId="0" borderId="0" xfId="0" applyFont="1" applyAlignment="1">
      <alignment/>
    </xf>
    <xf numFmtId="164" fontId="4" fillId="0" borderId="0" xfId="0" applyFont="1" applyAlignment="1">
      <alignment horizontal="centerContinuous"/>
    </xf>
    <xf numFmtId="164" fontId="4" fillId="0" borderId="10" xfId="0" applyFont="1" applyBorder="1" applyAlignment="1">
      <alignment horizontal="centerContinuous"/>
    </xf>
    <xf numFmtId="164" fontId="4" fillId="0" borderId="11" xfId="0" applyFont="1" applyBorder="1" applyAlignment="1">
      <alignment horizontal="centerContinuous"/>
    </xf>
    <xf numFmtId="164" fontId="4" fillId="0" borderId="12" xfId="0" applyFont="1" applyBorder="1" applyAlignment="1">
      <alignment horizontal="centerContinuous"/>
    </xf>
    <xf numFmtId="164" fontId="4" fillId="0" borderId="13" xfId="0" applyFont="1" applyBorder="1" applyAlignment="1">
      <alignment horizontal="centerContinuous"/>
    </xf>
    <xf numFmtId="164" fontId="4" fillId="0" borderId="14" xfId="0" applyFont="1" applyBorder="1" applyAlignment="1">
      <alignment horizontal="centerContinuous"/>
    </xf>
    <xf numFmtId="164" fontId="2" fillId="0" borderId="13" xfId="0" applyFont="1" applyBorder="1" applyAlignment="1">
      <alignment/>
    </xf>
    <xf numFmtId="164" fontId="2" fillId="0" borderId="15" xfId="0" applyFont="1" applyBorder="1" applyAlignment="1">
      <alignment/>
    </xf>
    <xf numFmtId="164" fontId="5" fillId="0" borderId="0" xfId="0" applyFont="1" applyAlignment="1">
      <alignment/>
    </xf>
    <xf numFmtId="164" fontId="5" fillId="0" borderId="13" xfId="0" applyFont="1" applyBorder="1" applyAlignment="1">
      <alignment horizontal="center"/>
    </xf>
    <xf numFmtId="164" fontId="2" fillId="0" borderId="16" xfId="0" applyFont="1" applyBorder="1" applyAlignment="1">
      <alignment/>
    </xf>
    <xf numFmtId="164" fontId="2" fillId="0" borderId="17" xfId="0" applyFont="1" applyBorder="1" applyAlignment="1">
      <alignment/>
    </xf>
    <xf numFmtId="165" fontId="2" fillId="0" borderId="18" xfId="0" applyNumberFormat="1" applyFont="1" applyBorder="1" applyAlignment="1">
      <alignment/>
    </xf>
    <xf numFmtId="165" fontId="2" fillId="0" borderId="15" xfId="0" applyNumberFormat="1" applyFont="1" applyBorder="1" applyAlignment="1">
      <alignment/>
    </xf>
    <xf numFmtId="164" fontId="2" fillId="0" borderId="19" xfId="0" applyFont="1" applyBorder="1" applyAlignment="1">
      <alignment/>
    </xf>
    <xf numFmtId="164" fontId="2" fillId="0" borderId="20" xfId="0" applyFont="1" applyBorder="1" applyAlignment="1">
      <alignment/>
    </xf>
    <xf numFmtId="166" fontId="2" fillId="0" borderId="21" xfId="0" applyNumberFormat="1" applyFont="1" applyBorder="1" applyAlignment="1">
      <alignment/>
    </xf>
    <xf numFmtId="166" fontId="2" fillId="0" borderId="15" xfId="0" applyNumberFormat="1" applyFont="1" applyBorder="1" applyAlignment="1">
      <alignment/>
    </xf>
    <xf numFmtId="164" fontId="2" fillId="0" borderId="0" xfId="0" applyFont="1" applyAlignment="1">
      <alignment horizontal="centerContinuous"/>
    </xf>
    <xf numFmtId="164" fontId="2" fillId="0" borderId="22" xfId="0" applyFont="1" applyBorder="1" applyAlignment="1">
      <alignment/>
    </xf>
    <xf numFmtId="164" fontId="6" fillId="0" borderId="0" xfId="0" applyFont="1" applyAlignment="1">
      <alignment horizontal="center"/>
    </xf>
    <xf numFmtId="164" fontId="6" fillId="0" borderId="15" xfId="0" applyFont="1" applyBorder="1" applyAlignment="1">
      <alignment/>
    </xf>
    <xf numFmtId="164" fontId="2" fillId="0" borderId="23" xfId="0" applyFont="1" applyBorder="1" applyAlignment="1">
      <alignment/>
    </xf>
    <xf numFmtId="168" fontId="0" fillId="0" borderId="0" xfId="0" applyNumberFormat="1" applyFont="1" applyAlignment="1">
      <alignment/>
    </xf>
    <xf numFmtId="165" fontId="2" fillId="0" borderId="13" xfId="0" applyNumberFormat="1" applyFont="1" applyBorder="1" applyAlignment="1">
      <alignment/>
    </xf>
    <xf numFmtId="169" fontId="2" fillId="0" borderId="0" xfId="0" applyNumberFormat="1" applyFont="1" applyAlignment="1">
      <alignment/>
    </xf>
    <xf numFmtId="169" fontId="2" fillId="0" borderId="15" xfId="0" applyNumberFormat="1" applyFont="1" applyBorder="1" applyAlignment="1">
      <alignment/>
    </xf>
    <xf numFmtId="165" fontId="2" fillId="0" borderId="13" xfId="0" applyNumberFormat="1" applyFont="1" applyBorder="1" applyAlignment="1">
      <alignment horizontal="right"/>
    </xf>
    <xf numFmtId="164" fontId="2" fillId="0" borderId="24" xfId="0" applyFont="1" applyBorder="1" applyAlignment="1">
      <alignment/>
    </xf>
    <xf numFmtId="164" fontId="2" fillId="0" borderId="25" xfId="0" applyFont="1" applyBorder="1" applyAlignment="1">
      <alignment/>
    </xf>
    <xf numFmtId="164" fontId="2" fillId="0" borderId="26" xfId="0" applyFont="1" applyBorder="1" applyAlignment="1">
      <alignment/>
    </xf>
    <xf numFmtId="37" fontId="2" fillId="0" borderId="0" xfId="0" applyNumberFormat="1" applyFont="1" applyAlignment="1">
      <alignment/>
    </xf>
    <xf numFmtId="166" fontId="2" fillId="0" borderId="0" xfId="0" applyNumberFormat="1" applyFont="1" applyAlignment="1">
      <alignment/>
    </xf>
    <xf numFmtId="170" fontId="2" fillId="0" borderId="0" xfId="152" applyNumberFormat="1" applyFont="1" applyAlignment="1">
      <alignment/>
    </xf>
    <xf numFmtId="171" fontId="2" fillId="0" borderId="0" xfId="0" applyNumberFormat="1" applyFont="1" applyAlignment="1">
      <alignment/>
    </xf>
    <xf numFmtId="164" fontId="2" fillId="0" borderId="10" xfId="0" applyFont="1" applyBorder="1" applyAlignment="1">
      <alignment horizontal="centerContinuous"/>
    </xf>
    <xf numFmtId="164" fontId="2" fillId="0" borderId="12" xfId="0" applyFont="1" applyBorder="1" applyAlignment="1">
      <alignment horizontal="centerContinuous"/>
    </xf>
    <xf numFmtId="164" fontId="2" fillId="0" borderId="13" xfId="0" applyFont="1" applyBorder="1" applyAlignment="1">
      <alignment horizontal="centerContinuous"/>
    </xf>
    <xf numFmtId="164" fontId="2" fillId="0" borderId="15" xfId="0" applyFont="1" applyBorder="1" applyAlignment="1">
      <alignment horizontal="centerContinuous"/>
    </xf>
    <xf numFmtId="164" fontId="2" fillId="0" borderId="13" xfId="0" applyFont="1" applyBorder="1" applyAlignment="1">
      <alignment horizontal="center"/>
    </xf>
    <xf numFmtId="164" fontId="2" fillId="0" borderId="15" xfId="0" applyFont="1" applyBorder="1" applyAlignment="1">
      <alignment horizontal="center"/>
    </xf>
    <xf numFmtId="165" fontId="2" fillId="0" borderId="13" xfId="0" applyNumberFormat="1" applyFont="1" applyBorder="1" applyAlignment="1">
      <alignment horizontal="center"/>
    </xf>
    <xf numFmtId="164" fontId="0" fillId="0" borderId="24" xfId="0" applyBorder="1" applyAlignment="1">
      <alignment/>
    </xf>
    <xf numFmtId="164" fontId="0" fillId="0" borderId="26" xfId="0" applyBorder="1" applyAlignment="1">
      <alignment/>
    </xf>
    <xf numFmtId="164" fontId="7" fillId="0" borderId="0" xfId="0" applyFont="1" applyAlignment="1">
      <alignment horizontal="centerContinuous"/>
    </xf>
    <xf numFmtId="164" fontId="0" fillId="0" borderId="0" xfId="0" applyAlignment="1">
      <alignment horizontal="centerContinuous"/>
    </xf>
    <xf numFmtId="164" fontId="2" fillId="0" borderId="11" xfId="0" applyFont="1" applyBorder="1" applyAlignment="1">
      <alignment horizontal="centerContinuous"/>
    </xf>
    <xf numFmtId="164" fontId="2" fillId="0" borderId="0" xfId="0" applyFont="1" applyAlignment="1">
      <alignment horizontal="center"/>
    </xf>
    <xf numFmtId="164" fontId="2" fillId="0" borderId="13" xfId="0" applyFont="1" applyBorder="1" applyAlignment="1">
      <alignment horizontal="right"/>
    </xf>
    <xf numFmtId="164" fontId="0" fillId="0" borderId="25" xfId="0" applyBorder="1" applyAlignment="1">
      <alignment/>
    </xf>
    <xf numFmtId="164" fontId="8" fillId="0" borderId="0" xfId="0" applyFont="1" applyAlignment="1">
      <alignment horizontal="centerContinuous"/>
    </xf>
    <xf numFmtId="164" fontId="7" fillId="0" borderId="0" xfId="0" applyFont="1" applyAlignment="1">
      <alignment horizontal="center"/>
    </xf>
    <xf numFmtId="164" fontId="2" fillId="0" borderId="0" xfId="0" applyFont="1" applyAlignment="1">
      <alignment horizontal="center" wrapText="1"/>
    </xf>
    <xf numFmtId="37" fontId="7" fillId="0" borderId="27" xfId="0" applyNumberFormat="1" applyFont="1" applyBorder="1" applyAlignment="1">
      <alignment horizontal="center"/>
    </xf>
    <xf numFmtId="17" fontId="2" fillId="0" borderId="0" xfId="0" applyNumberFormat="1" applyFont="1" applyAlignment="1">
      <alignment horizontal="center"/>
    </xf>
    <xf numFmtId="37" fontId="2" fillId="0" borderId="0" xfId="0" applyNumberFormat="1" applyFont="1" applyAlignment="1">
      <alignment horizontal="center"/>
    </xf>
    <xf numFmtId="164" fontId="2" fillId="0" borderId="0" xfId="0" applyFont="1" applyAlignment="1">
      <alignment horizontal="left" wrapText="1"/>
    </xf>
    <xf numFmtId="164" fontId="2" fillId="0" borderId="10" xfId="0" applyFont="1" applyBorder="1" applyAlignment="1">
      <alignment/>
    </xf>
    <xf numFmtId="164" fontId="8" fillId="0" borderId="11" xfId="0" applyFont="1" applyBorder="1" applyAlignment="1">
      <alignment horizontal="centerContinuous"/>
    </xf>
    <xf numFmtId="164" fontId="2" fillId="0" borderId="28" xfId="0" applyFont="1" applyBorder="1" applyAlignment="1">
      <alignment/>
    </xf>
    <xf numFmtId="164" fontId="9" fillId="0" borderId="0" xfId="0" applyFont="1" applyAlignment="1">
      <alignment/>
    </xf>
    <xf numFmtId="164" fontId="9" fillId="0" borderId="0" xfId="0" applyFont="1" applyAlignment="1">
      <alignment horizontal="center"/>
    </xf>
    <xf numFmtId="164" fontId="0" fillId="0" borderId="0" xfId="0" applyFont="1" applyAlignment="1">
      <alignment horizontal="center"/>
    </xf>
    <xf numFmtId="164" fontId="2" fillId="0" borderId="0" xfId="0" applyFont="1" applyAlignment="1">
      <alignment horizontal="left"/>
    </xf>
    <xf numFmtId="165" fontId="2" fillId="0" borderId="0" xfId="0" applyNumberFormat="1" applyFont="1" applyBorder="1" applyAlignment="1">
      <alignment/>
    </xf>
    <xf numFmtId="166" fontId="2" fillId="0" borderId="0" xfId="0" applyNumberFormat="1" applyFont="1" applyBorder="1" applyAlignment="1">
      <alignment/>
    </xf>
    <xf numFmtId="10" fontId="2" fillId="0" borderId="0" xfId="0" applyNumberFormat="1" applyFont="1" applyAlignment="1">
      <alignment horizontal="center"/>
    </xf>
    <xf numFmtId="164" fontId="6" fillId="0" borderId="0" xfId="0" applyFont="1" applyAlignment="1">
      <alignment horizontal="centerContinuous"/>
    </xf>
    <xf numFmtId="165" fontId="2" fillId="0" borderId="18" xfId="0" applyNumberFormat="1" applyFont="1" applyBorder="1" applyAlignment="1">
      <alignment horizontal="center"/>
    </xf>
    <xf numFmtId="164" fontId="2" fillId="0" borderId="0" xfId="0" applyFont="1" applyBorder="1" applyAlignment="1">
      <alignment horizontal="center" wrapText="1"/>
    </xf>
    <xf numFmtId="164" fontId="4" fillId="0" borderId="0" xfId="0" applyFont="1" applyBorder="1" applyAlignment="1">
      <alignment horizontal="centerContinuous"/>
    </xf>
    <xf numFmtId="164" fontId="2" fillId="0" borderId="0" xfId="0" applyFont="1" applyBorder="1" applyAlignment="1">
      <alignment/>
    </xf>
    <xf numFmtId="165" fontId="2" fillId="0" borderId="0" xfId="0" applyNumberFormat="1" applyFont="1" applyBorder="1" applyAlignment="1">
      <alignment horizontal="center"/>
    </xf>
    <xf numFmtId="164" fontId="4" fillId="0" borderId="28" xfId="0" applyFont="1" applyBorder="1" applyAlignment="1">
      <alignment horizontal="centerContinuous"/>
    </xf>
    <xf numFmtId="164" fontId="4" fillId="0" borderId="15" xfId="0" applyFont="1" applyBorder="1" applyAlignment="1">
      <alignment horizontal="centerContinuous"/>
    </xf>
    <xf numFmtId="164" fontId="2" fillId="0" borderId="27" xfId="0" applyFont="1" applyBorder="1" applyAlignment="1">
      <alignment horizontal="center" wrapText="1"/>
    </xf>
    <xf numFmtId="174" fontId="2" fillId="0" borderId="0" xfId="0" applyNumberFormat="1" applyFont="1" applyAlignment="1">
      <alignment horizontal="center"/>
    </xf>
    <xf numFmtId="164" fontId="2" fillId="0" borderId="27" xfId="0" applyFont="1" applyBorder="1" applyAlignment="1">
      <alignment horizontal="center" vertical="center" wrapText="1"/>
    </xf>
    <xf numFmtId="165" fontId="2" fillId="0" borderId="27" xfId="0" applyNumberFormat="1" applyFont="1" applyBorder="1" applyAlignment="1">
      <alignment horizontal="center" vertical="center"/>
    </xf>
    <xf numFmtId="10" fontId="2" fillId="0" borderId="27" xfId="152" applyNumberFormat="1" applyFont="1" applyBorder="1" applyAlignment="1">
      <alignment horizontal="center" vertical="center"/>
    </xf>
    <xf numFmtId="173" fontId="2" fillId="0" borderId="27" xfId="0" applyNumberFormat="1" applyFont="1" applyBorder="1" applyAlignment="1">
      <alignment horizontal="center" vertical="center" wrapText="1"/>
    </xf>
    <xf numFmtId="167" fontId="2" fillId="0" borderId="0" xfId="0" applyNumberFormat="1" applyFont="1" applyBorder="1" applyAlignment="1">
      <alignment/>
    </xf>
    <xf numFmtId="164" fontId="6" fillId="0" borderId="0" xfId="0" applyFont="1" applyBorder="1" applyAlignment="1">
      <alignment horizontal="centerContinuous"/>
    </xf>
    <xf numFmtId="164" fontId="2" fillId="0" borderId="0" xfId="0" applyFont="1" applyBorder="1" applyAlignment="1">
      <alignment horizontal="centerContinuous"/>
    </xf>
    <xf numFmtId="164" fontId="6" fillId="0" borderId="0" xfId="0" applyFont="1" applyBorder="1" applyAlignment="1">
      <alignment horizontal="center"/>
    </xf>
    <xf numFmtId="169" fontId="2" fillId="0" borderId="0" xfId="0" applyNumberFormat="1" applyFont="1" applyBorder="1" applyAlignment="1">
      <alignment/>
    </xf>
    <xf numFmtId="10" fontId="2" fillId="0" borderId="0" xfId="0" applyNumberFormat="1" applyFont="1" applyBorder="1" applyAlignment="1">
      <alignment horizontal="center"/>
    </xf>
    <xf numFmtId="170" fontId="2" fillId="0" borderId="24" xfId="152" applyNumberFormat="1" applyFont="1" applyBorder="1" applyAlignment="1">
      <alignment/>
    </xf>
    <xf numFmtId="169" fontId="2" fillId="0" borderId="25" xfId="0" applyNumberFormat="1" applyFont="1" applyBorder="1" applyAlignment="1">
      <alignment/>
    </xf>
    <xf numFmtId="170" fontId="2" fillId="0" borderId="25" xfId="152" applyNumberFormat="1" applyFont="1" applyBorder="1" applyAlignment="1">
      <alignment/>
    </xf>
    <xf numFmtId="10" fontId="2" fillId="0" borderId="25" xfId="0" applyNumberFormat="1" applyFont="1" applyBorder="1" applyAlignment="1">
      <alignment horizontal="center"/>
    </xf>
    <xf numFmtId="164" fontId="0" fillId="0" borderId="0" xfId="129" applyNumberFormat="1" applyProtection="1">
      <alignment/>
      <protection/>
    </xf>
    <xf numFmtId="164" fontId="0" fillId="0" borderId="0" xfId="130" applyNumberFormat="1" applyProtection="1">
      <alignment/>
      <protection/>
    </xf>
    <xf numFmtId="172" fontId="0" fillId="0" borderId="0" xfId="132" applyNumberFormat="1" applyProtection="1">
      <alignment/>
      <protection/>
    </xf>
    <xf numFmtId="172" fontId="0" fillId="0" borderId="0" xfId="133" applyNumberFormat="1" applyProtection="1">
      <alignment/>
      <protection/>
    </xf>
    <xf numFmtId="172" fontId="0" fillId="0" borderId="0" xfId="134" applyNumberFormat="1" applyProtection="1">
      <alignment/>
      <protection/>
    </xf>
    <xf numFmtId="168" fontId="0" fillId="0" borderId="0" xfId="136" applyNumberFormat="1" applyProtection="1">
      <alignment/>
      <protection/>
    </xf>
    <xf numFmtId="164" fontId="0" fillId="0" borderId="0" xfId="141" applyNumberFormat="1" applyProtection="1">
      <alignment/>
      <protection/>
    </xf>
    <xf numFmtId="170" fontId="2" fillId="0" borderId="0" xfId="0" applyNumberFormat="1" applyFont="1" applyBorder="1" applyAlignment="1">
      <alignment horizontal="center"/>
    </xf>
    <xf numFmtId="167" fontId="2" fillId="0" borderId="13" xfId="0" applyNumberFormat="1" applyFont="1" applyBorder="1" applyAlignment="1">
      <alignment/>
    </xf>
    <xf numFmtId="175" fontId="2" fillId="0" borderId="0" xfId="0" applyNumberFormat="1" applyFont="1" applyAlignment="1">
      <alignment/>
    </xf>
    <xf numFmtId="0" fontId="43" fillId="0" borderId="0" xfId="144">
      <alignment/>
      <protection/>
    </xf>
    <xf numFmtId="0" fontId="63" fillId="0" borderId="0" xfId="144" applyFont="1" applyAlignment="1">
      <alignment horizontal="center" vertical="center" wrapText="1"/>
      <protection/>
    </xf>
    <xf numFmtId="0" fontId="64" fillId="0" borderId="0" xfId="144" applyFont="1">
      <alignment/>
      <protection/>
    </xf>
    <xf numFmtId="0" fontId="65" fillId="0" borderId="0" xfId="144" applyFont="1" applyAlignment="1">
      <alignment horizontal="center" vertical="center" wrapText="1"/>
      <protection/>
    </xf>
    <xf numFmtId="0" fontId="61" fillId="0" borderId="27" xfId="144" applyFont="1" applyBorder="1">
      <alignment/>
      <protection/>
    </xf>
    <xf numFmtId="0" fontId="61" fillId="0" borderId="27" xfId="144" applyFont="1" applyBorder="1" applyAlignment="1">
      <alignment horizontal="left" vertical="center" indent="1"/>
      <protection/>
    </xf>
    <xf numFmtId="9" fontId="61" fillId="33" borderId="27" xfId="153" applyFont="1" applyFill="1" applyBorder="1" applyAlignment="1">
      <alignment horizontal="center" vertical="center"/>
    </xf>
    <xf numFmtId="9" fontId="61" fillId="0" borderId="27" xfId="153" applyFont="1" applyBorder="1" applyAlignment="1">
      <alignment horizontal="center" vertical="center"/>
    </xf>
    <xf numFmtId="0" fontId="61" fillId="0" borderId="27" xfId="144" applyFont="1" applyBorder="1" applyAlignment="1" quotePrefix="1">
      <alignment horizontal="left" vertical="center" indent="3"/>
      <protection/>
    </xf>
    <xf numFmtId="5" fontId="43" fillId="33" borderId="27" xfId="144" applyNumberFormat="1" applyFill="1" applyBorder="1" applyAlignment="1">
      <alignment horizontal="center" vertical="center"/>
      <protection/>
    </xf>
    <xf numFmtId="5" fontId="43" fillId="0" borderId="27" xfId="144" applyNumberFormat="1" applyBorder="1" applyAlignment="1">
      <alignment horizontal="center" vertical="center"/>
      <protection/>
    </xf>
    <xf numFmtId="5" fontId="66" fillId="0" borderId="27" xfId="144" applyNumberFormat="1" applyFont="1" applyBorder="1" applyAlignment="1">
      <alignment horizontal="center" vertical="center"/>
      <protection/>
    </xf>
    <xf numFmtId="3" fontId="11" fillId="0" borderId="0" xfId="144" applyNumberFormat="1" applyFont="1" applyBorder="1" applyAlignment="1">
      <alignment horizontal="center" vertical="center" wrapText="1"/>
      <protection/>
    </xf>
    <xf numFmtId="0" fontId="43" fillId="0" borderId="0" xfId="144" applyAlignment="1" quotePrefix="1">
      <alignment horizontal="left" vertical="center" indent="3"/>
      <protection/>
    </xf>
    <xf numFmtId="0" fontId="43" fillId="0" borderId="0" xfId="144" applyAlignment="1">
      <alignment horizontal="center" vertical="center"/>
      <protection/>
    </xf>
    <xf numFmtId="0" fontId="61" fillId="0" borderId="27" xfId="144" applyFont="1" applyBorder="1" applyAlignment="1">
      <alignment horizontal="left" vertical="center" indent="3"/>
      <protection/>
    </xf>
    <xf numFmtId="0" fontId="55" fillId="0" borderId="0" xfId="54" applyAlignment="1" applyProtection="1">
      <alignment/>
      <protection/>
    </xf>
    <xf numFmtId="5" fontId="66" fillId="33" borderId="27" xfId="144" applyNumberFormat="1" applyFont="1" applyFill="1" applyBorder="1" applyAlignment="1">
      <alignment horizontal="center" vertical="center"/>
      <protection/>
    </xf>
    <xf numFmtId="0" fontId="67" fillId="0" borderId="0" xfId="54" applyFont="1" applyAlignment="1" applyProtection="1">
      <alignment/>
      <protection/>
    </xf>
    <xf numFmtId="0" fontId="68" fillId="0" borderId="0" xfId="144" applyFont="1">
      <alignment/>
      <protection/>
    </xf>
    <xf numFmtId="168" fontId="0" fillId="0" borderId="0" xfId="145" applyNumberFormat="1" applyProtection="1">
      <alignment/>
      <protection/>
    </xf>
    <xf numFmtId="168" fontId="0" fillId="0" borderId="0" xfId="146" applyNumberFormat="1" applyProtection="1">
      <alignment/>
      <protection/>
    </xf>
    <xf numFmtId="168" fontId="0" fillId="0" borderId="0" xfId="147" applyNumberFormat="1" applyProtection="1">
      <alignment/>
      <protection/>
    </xf>
    <xf numFmtId="168" fontId="0" fillId="0" borderId="0" xfId="148" applyNumberFormat="1" applyProtection="1">
      <alignment/>
      <protection/>
    </xf>
    <xf numFmtId="168" fontId="0" fillId="0" borderId="0" xfId="149" applyNumberFormat="1" applyProtection="1">
      <alignment/>
      <protection/>
    </xf>
    <xf numFmtId="168" fontId="0" fillId="0" borderId="0" xfId="58" applyNumberFormat="1" applyProtection="1">
      <alignment/>
      <protection/>
    </xf>
    <xf numFmtId="168" fontId="0" fillId="0" borderId="0" xfId="59" applyNumberFormat="1" applyProtection="1">
      <alignment/>
      <protection/>
    </xf>
    <xf numFmtId="168" fontId="0" fillId="0" borderId="0" xfId="60" applyNumberFormat="1" applyProtection="1">
      <alignment/>
      <protection/>
    </xf>
    <xf numFmtId="164" fontId="0" fillId="0" borderId="0" xfId="61" applyNumberFormat="1" applyProtection="1">
      <alignment/>
      <protection/>
    </xf>
    <xf numFmtId="164" fontId="0" fillId="0" borderId="0" xfId="62" applyNumberFormat="1" applyProtection="1">
      <alignment/>
      <protection/>
    </xf>
    <xf numFmtId="164" fontId="2" fillId="0" borderId="0" xfId="0" applyFont="1" applyBorder="1" applyAlignment="1">
      <alignment horizontal="center"/>
    </xf>
    <xf numFmtId="164" fontId="2" fillId="0" borderId="29" xfId="0" applyFont="1" applyBorder="1" applyAlignment="1">
      <alignment horizontal="centerContinuous"/>
    </xf>
    <xf numFmtId="164" fontId="2" fillId="0" borderId="28" xfId="0" applyFont="1" applyBorder="1" applyAlignment="1">
      <alignment horizontal="centerContinuous"/>
    </xf>
    <xf numFmtId="168" fontId="0" fillId="0" borderId="0" xfId="117" applyNumberFormat="1" applyProtection="1">
      <alignment/>
      <protection/>
    </xf>
    <xf numFmtId="168" fontId="0" fillId="0" borderId="0" xfId="120" applyNumberFormat="1" applyProtection="1">
      <alignment/>
      <protection/>
    </xf>
    <xf numFmtId="168" fontId="0" fillId="0" borderId="0" xfId="121" applyNumberFormat="1" applyProtection="1">
      <alignment/>
      <protection/>
    </xf>
    <xf numFmtId="10" fontId="2" fillId="0" borderId="25" xfId="152" applyNumberFormat="1" applyFont="1" applyBorder="1" applyAlignment="1">
      <alignment horizontal="center" vertical="center"/>
    </xf>
    <xf numFmtId="164" fontId="69" fillId="0" borderId="0" xfId="0" applyFont="1" applyAlignment="1">
      <alignment/>
    </xf>
    <xf numFmtId="164" fontId="2" fillId="0" borderId="15" xfId="0" applyFont="1" applyBorder="1" applyAlignment="1">
      <alignment horizontal="centerContinuous" wrapText="1"/>
    </xf>
    <xf numFmtId="168" fontId="2" fillId="0" borderId="0" xfId="0" applyNumberFormat="1" applyFont="1" applyAlignment="1">
      <alignment/>
    </xf>
    <xf numFmtId="168" fontId="2" fillId="0" borderId="22" xfId="0" applyNumberFormat="1" applyFont="1" applyBorder="1" applyAlignment="1">
      <alignment/>
    </xf>
    <xf numFmtId="168" fontId="2" fillId="0" borderId="23" xfId="0" applyNumberFormat="1" applyFont="1" applyBorder="1" applyAlignment="1">
      <alignment/>
    </xf>
    <xf numFmtId="168" fontId="0" fillId="0" borderId="0" xfId="119" applyNumberFormat="1" applyProtection="1">
      <alignment/>
      <protection/>
    </xf>
    <xf numFmtId="168" fontId="2" fillId="0" borderId="0" xfId="0" applyNumberFormat="1" applyFont="1" applyBorder="1" applyAlignment="1">
      <alignment/>
    </xf>
    <xf numFmtId="167" fontId="2" fillId="0" borderId="0" xfId="0" applyNumberFormat="1" applyFont="1" applyAlignment="1">
      <alignment/>
    </xf>
    <xf numFmtId="164" fontId="2" fillId="0" borderId="24" xfId="0" applyFont="1" applyBorder="1" applyAlignment="1">
      <alignment horizontal="center"/>
    </xf>
    <xf numFmtId="164" fontId="2" fillId="0" borderId="25" xfId="0" applyFont="1" applyBorder="1" applyAlignment="1">
      <alignment horizontal="right"/>
    </xf>
    <xf numFmtId="164" fontId="2" fillId="0" borderId="26" xfId="0" applyFont="1" applyBorder="1" applyAlignment="1">
      <alignment horizontal="right"/>
    </xf>
    <xf numFmtId="166" fontId="0" fillId="0" borderId="0" xfId="0" applyNumberFormat="1" applyAlignment="1">
      <alignment/>
    </xf>
    <xf numFmtId="37" fontId="2" fillId="0" borderId="13" xfId="0" applyNumberFormat="1" applyFont="1" applyBorder="1" applyAlignment="1">
      <alignment/>
    </xf>
    <xf numFmtId="164" fontId="0" fillId="0" borderId="15" xfId="0" applyBorder="1" applyAlignment="1">
      <alignment/>
    </xf>
    <xf numFmtId="164" fontId="0" fillId="0" borderId="13" xfId="0" applyBorder="1" applyAlignment="1">
      <alignment/>
    </xf>
    <xf numFmtId="165" fontId="2" fillId="0" borderId="24" xfId="0" applyNumberFormat="1" applyFont="1" applyBorder="1" applyAlignment="1">
      <alignment horizontal="center"/>
    </xf>
    <xf numFmtId="164" fontId="2" fillId="0" borderId="26" xfId="0" applyFont="1" applyBorder="1" applyAlignment="1">
      <alignment horizontal="center"/>
    </xf>
    <xf numFmtId="37" fontId="2" fillId="0" borderId="15" xfId="0" applyNumberFormat="1" applyFont="1" applyBorder="1" applyAlignment="1">
      <alignment/>
    </xf>
    <xf numFmtId="0" fontId="2" fillId="0" borderId="0" xfId="128" applyFont="1" applyAlignment="1">
      <alignment horizontal="center" wrapText="1"/>
      <protection/>
    </xf>
    <xf numFmtId="0" fontId="2" fillId="0" borderId="0" xfId="128" applyFont="1" applyAlignment="1">
      <alignment horizontal="center"/>
      <protection/>
    </xf>
    <xf numFmtId="164" fontId="2" fillId="0" borderId="0" xfId="141" applyNumberFormat="1" applyFont="1" applyProtection="1">
      <alignment/>
      <protection/>
    </xf>
    <xf numFmtId="0" fontId="2" fillId="0" borderId="0" xfId="128" applyFont="1">
      <alignment/>
      <protection/>
    </xf>
    <xf numFmtId="164" fontId="2" fillId="0" borderId="0" xfId="61" applyNumberFormat="1" applyFont="1" applyProtection="1">
      <alignment/>
      <protection/>
    </xf>
    <xf numFmtId="164" fontId="2" fillId="0" borderId="0" xfId="62" applyNumberFormat="1" applyFont="1" applyProtection="1">
      <alignment/>
      <protection/>
    </xf>
    <xf numFmtId="164" fontId="2" fillId="0" borderId="11" xfId="0" applyFont="1" applyBorder="1" applyAlignment="1">
      <alignment/>
    </xf>
    <xf numFmtId="0" fontId="2" fillId="0" borderId="0" xfId="100" applyFont="1">
      <alignment/>
      <protection/>
    </xf>
    <xf numFmtId="202" fontId="2" fillId="0" borderId="0" xfId="128" applyNumberFormat="1" applyFont="1" applyAlignment="1">
      <alignment horizontal="center"/>
      <protection/>
    </xf>
    <xf numFmtId="164" fontId="2" fillId="0" borderId="0" xfId="0" applyNumberFormat="1" applyFont="1" applyBorder="1" applyAlignment="1">
      <alignment horizontal="center"/>
    </xf>
    <xf numFmtId="164" fontId="70" fillId="0" borderId="0" xfId="0" applyFont="1" applyAlignment="1">
      <alignment/>
    </xf>
    <xf numFmtId="164" fontId="7" fillId="0" borderId="0" xfId="0" applyFont="1" applyAlignment="1">
      <alignment/>
    </xf>
    <xf numFmtId="164" fontId="14" fillId="0" borderId="0" xfId="127" applyNumberFormat="1" applyFont="1">
      <alignment/>
      <protection/>
    </xf>
    <xf numFmtId="172" fontId="0" fillId="0" borderId="0" xfId="0" applyNumberFormat="1" applyAlignment="1">
      <alignment/>
    </xf>
    <xf numFmtId="164" fontId="15" fillId="0" borderId="0" xfId="0" applyFont="1" applyAlignment="1">
      <alignment/>
    </xf>
    <xf numFmtId="37" fontId="0" fillId="0" borderId="0" xfId="0" applyNumberFormat="1" applyAlignment="1">
      <alignment/>
    </xf>
    <xf numFmtId="168" fontId="0" fillId="0" borderId="0" xfId="0" applyNumberFormat="1" applyAlignment="1">
      <alignment/>
    </xf>
    <xf numFmtId="164" fontId="0" fillId="0" borderId="0" xfId="0" applyBorder="1" applyAlignment="1">
      <alignment/>
    </xf>
    <xf numFmtId="172" fontId="0" fillId="0" borderId="24" xfId="0" applyNumberFormat="1" applyBorder="1" applyAlignment="1">
      <alignment/>
    </xf>
    <xf numFmtId="37" fontId="2" fillId="0" borderId="10" xfId="0" applyNumberFormat="1" applyFont="1" applyBorder="1" applyAlignment="1">
      <alignment/>
    </xf>
    <xf numFmtId="37" fontId="2" fillId="0" borderId="11" xfId="0" applyNumberFormat="1" applyFont="1" applyBorder="1" applyAlignment="1">
      <alignment/>
    </xf>
    <xf numFmtId="164" fontId="0" fillId="0" borderId="28" xfId="0" applyBorder="1" applyAlignment="1">
      <alignment/>
    </xf>
    <xf numFmtId="0" fontId="63" fillId="0" borderId="0" xfId="144" applyFont="1" applyAlignment="1">
      <alignment horizontal="center" vertical="center" wrapText="1"/>
      <protection/>
    </xf>
    <xf numFmtId="0" fontId="65" fillId="0" borderId="0" xfId="144" applyFont="1" applyAlignment="1">
      <alignment horizontal="center" vertical="center" wrapText="1"/>
      <protection/>
    </xf>
    <xf numFmtId="0" fontId="61" fillId="33" borderId="27" xfId="144" applyFont="1" applyFill="1" applyBorder="1" applyAlignment="1">
      <alignment horizontal="center" vertical="center"/>
      <protection/>
    </xf>
    <xf numFmtId="0" fontId="71" fillId="0" borderId="11" xfId="144" applyFont="1" applyFill="1" applyBorder="1" applyAlignment="1">
      <alignment horizontal="left" vertical="top" wrapText="1"/>
      <protection/>
    </xf>
    <xf numFmtId="0" fontId="72" fillId="0" borderId="0" xfId="144" applyFont="1" applyAlignment="1">
      <alignment horizontal="center" vertical="center" wrapText="1"/>
      <protection/>
    </xf>
    <xf numFmtId="3" fontId="11" fillId="0" borderId="0" xfId="144" applyNumberFormat="1" applyFont="1" applyBorder="1" applyAlignment="1">
      <alignment horizontal="center" vertical="center" wrapText="1"/>
      <protection/>
    </xf>
    <xf numFmtId="164" fontId="2" fillId="0" borderId="0" xfId="0" applyFont="1" applyAlignment="1">
      <alignment horizontal="left" wrapText="1"/>
    </xf>
    <xf numFmtId="164" fontId="0" fillId="0" borderId="0" xfId="0" applyAlignment="1">
      <alignment horizontal="left" wrapText="1"/>
    </xf>
  </cellXfs>
  <cellStyles count="1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0" xfId="58"/>
    <cellStyle name="Normal 101" xfId="59"/>
    <cellStyle name="Normal 102" xfId="60"/>
    <cellStyle name="Normal 103" xfId="61"/>
    <cellStyle name="Normal 104" xfId="62"/>
    <cellStyle name="Normal 105" xfId="63"/>
    <cellStyle name="Normal 106" xfId="64"/>
    <cellStyle name="Normal 107" xfId="65"/>
    <cellStyle name="Normal 108" xfId="66"/>
    <cellStyle name="Normal 109" xfId="67"/>
    <cellStyle name="Normal 110" xfId="68"/>
    <cellStyle name="Normal 111" xfId="69"/>
    <cellStyle name="Normal 112" xfId="70"/>
    <cellStyle name="Normal 113" xfId="71"/>
    <cellStyle name="Normal 114" xfId="72"/>
    <cellStyle name="Normal 115" xfId="73"/>
    <cellStyle name="Normal 116" xfId="74"/>
    <cellStyle name="Normal 117" xfId="75"/>
    <cellStyle name="Normal 118" xfId="76"/>
    <cellStyle name="Normal 119" xfId="77"/>
    <cellStyle name="Normal 120" xfId="78"/>
    <cellStyle name="Normal 121" xfId="79"/>
    <cellStyle name="Normal 122" xfId="80"/>
    <cellStyle name="Normal 123" xfId="81"/>
    <cellStyle name="Normal 124" xfId="82"/>
    <cellStyle name="Normal 125" xfId="83"/>
    <cellStyle name="Normal 126" xfId="84"/>
    <cellStyle name="Normal 127" xfId="85"/>
    <cellStyle name="Normal 128" xfId="86"/>
    <cellStyle name="Normal 129" xfId="87"/>
    <cellStyle name="Normal 130" xfId="88"/>
    <cellStyle name="Normal 131" xfId="89"/>
    <cellStyle name="Normal 132" xfId="90"/>
    <cellStyle name="Normal 133" xfId="91"/>
    <cellStyle name="Normal 134" xfId="92"/>
    <cellStyle name="Normal 135" xfId="93"/>
    <cellStyle name="Normal 136" xfId="94"/>
    <cellStyle name="Normal 137" xfId="95"/>
    <cellStyle name="Normal 138" xfId="96"/>
    <cellStyle name="Normal 139" xfId="97"/>
    <cellStyle name="Normal 140" xfId="98"/>
    <cellStyle name="Normal 141" xfId="99"/>
    <cellStyle name="Normal 142" xfId="100"/>
    <cellStyle name="Normal 143" xfId="101"/>
    <cellStyle name="Normal 144" xfId="102"/>
    <cellStyle name="Normal 145" xfId="103"/>
    <cellStyle name="Normal 146" xfId="104"/>
    <cellStyle name="Normal 147" xfId="105"/>
    <cellStyle name="Normal 148" xfId="106"/>
    <cellStyle name="Normal 149" xfId="107"/>
    <cellStyle name="Normal 150" xfId="108"/>
    <cellStyle name="Normal 151" xfId="109"/>
    <cellStyle name="Normal 152" xfId="110"/>
    <cellStyle name="Normal 153" xfId="111"/>
    <cellStyle name="Normal 154" xfId="112"/>
    <cellStyle name="Normal 155" xfId="113"/>
    <cellStyle name="Normal 156" xfId="114"/>
    <cellStyle name="Normal 157" xfId="115"/>
    <cellStyle name="Normal 158" xfId="116"/>
    <cellStyle name="Normal 159" xfId="117"/>
    <cellStyle name="Normal 160" xfId="118"/>
    <cellStyle name="Normal 161" xfId="119"/>
    <cellStyle name="Normal 162" xfId="120"/>
    <cellStyle name="Normal 163" xfId="121"/>
    <cellStyle name="Normal 164" xfId="122"/>
    <cellStyle name="Normal 165" xfId="123"/>
    <cellStyle name="Normal 166" xfId="124"/>
    <cellStyle name="Normal 167" xfId="125"/>
    <cellStyle name="Normal 168" xfId="126"/>
    <cellStyle name="Normal 2" xfId="127"/>
    <cellStyle name="Normal 3" xfId="128"/>
    <cellStyle name="Normal 38" xfId="129"/>
    <cellStyle name="Normal 39" xfId="130"/>
    <cellStyle name="Normal 4" xfId="131"/>
    <cellStyle name="Normal 40" xfId="132"/>
    <cellStyle name="Normal 41" xfId="133"/>
    <cellStyle name="Normal 42" xfId="134"/>
    <cellStyle name="Normal 47" xfId="135"/>
    <cellStyle name="Normal 49" xfId="136"/>
    <cellStyle name="Normal 5" xfId="137"/>
    <cellStyle name="Normal 6" xfId="138"/>
    <cellStyle name="Normal 7" xfId="139"/>
    <cellStyle name="Normal 76" xfId="140"/>
    <cellStyle name="Normal 78" xfId="141"/>
    <cellStyle name="Normal 92" xfId="142"/>
    <cellStyle name="Normal 93" xfId="143"/>
    <cellStyle name="Normal 94" xfId="144"/>
    <cellStyle name="Normal 95" xfId="145"/>
    <cellStyle name="Normal 96" xfId="146"/>
    <cellStyle name="Normal 97" xfId="147"/>
    <cellStyle name="Normal 98" xfId="148"/>
    <cellStyle name="Normal 99" xfId="149"/>
    <cellStyle name="Note" xfId="150"/>
    <cellStyle name="Output" xfId="151"/>
    <cellStyle name="Percent" xfId="152"/>
    <cellStyle name="Percent 2" xfId="153"/>
    <cellStyle name="Title" xfId="154"/>
    <cellStyle name="Total" xfId="155"/>
    <cellStyle name="Warning Text" xfId="1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transitionEvaluation="1">
    <pageSetUpPr fitToPage="1"/>
  </sheetPr>
  <dimension ref="A1:B76"/>
  <sheetViews>
    <sheetView showGridLines="0" zoomScale="75" zoomScaleNormal="75" zoomScalePageLayoutView="0" workbookViewId="0" topLeftCell="A1">
      <selection activeCell="A1" sqref="A1"/>
    </sheetView>
  </sheetViews>
  <sheetFormatPr defaultColWidth="8.77734375" defaultRowHeight="15.75"/>
  <cols>
    <col min="1" max="1" width="4.5546875" style="1" bestFit="1" customWidth="1"/>
    <col min="2" max="2" width="7.21484375" style="1" bestFit="1" customWidth="1"/>
    <col min="3" max="16384" width="8.77734375" style="1" customWidth="1"/>
  </cols>
  <sheetData>
    <row r="1" spans="1:2" ht="15.75">
      <c r="A1" s="1" t="s">
        <v>140</v>
      </c>
      <c r="B1" s="1" t="s">
        <v>139</v>
      </c>
    </row>
    <row r="2" spans="1:2" ht="15.75">
      <c r="A2" s="29" t="str">
        <f>TEXT(IPD!C16,"0000")</f>
        <v>1969</v>
      </c>
      <c r="B2" s="150">
        <f>ROUND(IPD!A16/IPD!$A$52,5)</f>
        <v>0.22824</v>
      </c>
    </row>
    <row r="3" spans="1:2" ht="15.75">
      <c r="A3" s="29" t="str">
        <f>TEXT(IPD!C17,"0000")</f>
        <v>1970</v>
      </c>
      <c r="B3" s="150">
        <f>ROUND(IPD!A17/IPD!$A$52,5)</f>
        <v>0.23907</v>
      </c>
    </row>
    <row r="4" spans="1:2" ht="15.75">
      <c r="A4" s="29" t="str">
        <f>TEXT(IPD!C18,"0000")</f>
        <v>1971</v>
      </c>
      <c r="B4" s="150">
        <f>ROUND(IPD!A18/IPD!$A$52,5)</f>
        <v>0.24978</v>
      </c>
    </row>
    <row r="5" spans="1:2" ht="15.75">
      <c r="A5" s="29" t="str">
        <f>TEXT(IPD!C19,"0000")</f>
        <v>1972</v>
      </c>
      <c r="B5" s="150">
        <f>ROUND(IPD!A19/IPD!$A$52,5)</f>
        <v>0.25932</v>
      </c>
    </row>
    <row r="6" spans="1:2" ht="15.75">
      <c r="A6" s="29" t="str">
        <f>TEXT(IPD!C20,"0000")</f>
        <v>1973</v>
      </c>
      <c r="B6" s="150">
        <f>ROUND(IPD!A20/IPD!$A$52,5)</f>
        <v>0.26903</v>
      </c>
    </row>
    <row r="7" spans="1:2" ht="15.75">
      <c r="A7" s="29" t="str">
        <f>TEXT(IPD!C21,"0000")</f>
        <v>1974</v>
      </c>
      <c r="B7" s="150">
        <f>ROUND(IPD!A21/IPD!$A$52,5)</f>
        <v>0.29071</v>
      </c>
    </row>
    <row r="8" spans="1:2" ht="15.75">
      <c r="A8" s="29" t="str">
        <f>TEXT(IPD!C22,"0000")</f>
        <v>1975</v>
      </c>
      <c r="B8" s="150">
        <f>ROUND(IPD!A22/IPD!$A$52,5)</f>
        <v>0.32073</v>
      </c>
    </row>
    <row r="9" spans="1:2" ht="15.75">
      <c r="A9" s="29" t="str">
        <f>TEXT(IPD!C23,"0000")</f>
        <v>1976</v>
      </c>
      <c r="B9" s="150">
        <f>ROUND(IPD!A23/IPD!$A$52,5)</f>
        <v>0.34166</v>
      </c>
    </row>
    <row r="10" spans="1:2" ht="15.75">
      <c r="A10" s="29" t="str">
        <f>TEXT(IPD!C24,"0000")</f>
        <v>1977</v>
      </c>
      <c r="B10" s="150">
        <f>ROUND(IPD!A24/IPD!$A$52,5)</f>
        <v>0.36132</v>
      </c>
    </row>
    <row r="11" spans="1:2" ht="15.75">
      <c r="A11" s="29" t="str">
        <f>TEXT(IPD!C25,"0000")</f>
        <v>1978</v>
      </c>
      <c r="B11" s="150">
        <f>ROUND(IPD!A25/IPD!$A$52,5)</f>
        <v>0.38533</v>
      </c>
    </row>
    <row r="12" spans="1:2" ht="15.75">
      <c r="A12" s="29" t="str">
        <f>TEXT(IPD!C26,"0000")</f>
        <v>1979</v>
      </c>
      <c r="B12" s="150">
        <f>ROUND(IPD!A26/IPD!$A$52,5)</f>
        <v>0.41515</v>
      </c>
    </row>
    <row r="13" spans="1:2" ht="15.75">
      <c r="A13" s="29" t="str">
        <f>TEXT(IPD!C27,"0000")</f>
        <v>1980</v>
      </c>
      <c r="B13" s="150">
        <f>ROUND(IPD!A27/IPD!$A$52,5)</f>
        <v>0.45774</v>
      </c>
    </row>
    <row r="14" spans="1:2" ht="15.75">
      <c r="A14" s="29" t="str">
        <f>TEXT(IPD!C28,"0000")</f>
        <v>1981</v>
      </c>
      <c r="B14" s="150">
        <f>ROUND(IPD!A28/IPD!$A$52,5)</f>
        <v>0.50447</v>
      </c>
    </row>
    <row r="15" spans="1:2" ht="15.75">
      <c r="A15" s="29" t="str">
        <f>TEXT(IPD!C29,"0000")</f>
        <v>1982</v>
      </c>
      <c r="B15" s="150">
        <f>ROUND(IPD!A29/IPD!$A$52,5)</f>
        <v>0.53976</v>
      </c>
    </row>
    <row r="16" spans="1:2" ht="15.75">
      <c r="A16" s="29" t="str">
        <f>TEXT(IPD!C30,"0000")</f>
        <v>1983</v>
      </c>
      <c r="B16" s="150">
        <f>ROUND(IPD!A30/IPD!$A$52,5)</f>
        <v>0.56603</v>
      </c>
    </row>
    <row r="17" spans="1:2" ht="15.75">
      <c r="A17" s="29" t="str">
        <f>TEXT(IPD!C31,"0000")</f>
        <v>1984</v>
      </c>
      <c r="B17" s="150">
        <f>ROUND(IPD!A31/IPD!$A$52,5)</f>
        <v>0.58882</v>
      </c>
    </row>
    <row r="18" spans="1:2" ht="15.75">
      <c r="A18" s="29" t="str">
        <f>TEXT(IPD!C32,"0000")</f>
        <v>1985</v>
      </c>
      <c r="B18" s="150">
        <f>ROUND(IPD!A32/IPD!$A$52,5)</f>
        <v>0.60945</v>
      </c>
    </row>
    <row r="19" spans="1:2" ht="15.75">
      <c r="A19" s="29" t="str">
        <f>TEXT(IPD!C33,"0000")</f>
        <v>1986</v>
      </c>
      <c r="B19" s="150">
        <f>ROUND(IPD!A33/IPD!$A$52,5)</f>
        <v>0.62783</v>
      </c>
    </row>
    <row r="20" spans="1:2" ht="15.75">
      <c r="A20" s="29" t="str">
        <f>TEXT(IPD!C34,"0000")</f>
        <v>1987</v>
      </c>
      <c r="B20" s="150">
        <f>ROUND(IPD!A34/IPD!$A$52,5)</f>
        <v>0.64141</v>
      </c>
    </row>
    <row r="21" spans="1:2" ht="15.75">
      <c r="A21" s="29" t="str">
        <f>TEXT(IPD!C35,"0000")</f>
        <v>1988</v>
      </c>
      <c r="B21" s="150">
        <f>ROUND(IPD!A35/IPD!$A$52,5)</f>
        <v>0.66492</v>
      </c>
    </row>
    <row r="22" spans="1:2" ht="15.75">
      <c r="A22" s="29" t="str">
        <f>TEXT(IPD!C36,"0000")</f>
        <v>1989</v>
      </c>
      <c r="B22" s="150">
        <f>ROUND(IPD!A36/IPD!$A$52,5)</f>
        <v>0.69428</v>
      </c>
    </row>
    <row r="23" spans="1:2" ht="15.75">
      <c r="A23" s="29" t="str">
        <f>TEXT(IPD!C37,"0000")</f>
        <v>1990</v>
      </c>
      <c r="B23" s="150">
        <f>ROUND(IPD!A37/IPD!$A$52,5)</f>
        <v>0.72222</v>
      </c>
    </row>
    <row r="24" spans="1:2" ht="15.75">
      <c r="A24" s="29" t="str">
        <f>TEXT(IPD!C38,"0000")</f>
        <v>1991</v>
      </c>
      <c r="B24" s="150">
        <f>ROUND(IPD!A38/IPD!$A$52,5)</f>
        <v>0.75348</v>
      </c>
    </row>
    <row r="25" spans="1:2" ht="15.75">
      <c r="A25" s="29" t="str">
        <f>TEXT(IPD!C39,"0000")</f>
        <v>1992</v>
      </c>
      <c r="B25" s="150">
        <f>ROUND(IPD!A39/IPD!$A$52,5)</f>
        <v>0.77406</v>
      </c>
    </row>
    <row r="26" spans="1:2" ht="15.75">
      <c r="A26" s="29" t="str">
        <f>TEXT(IPD!C40,"0000")</f>
        <v>1993</v>
      </c>
      <c r="B26" s="150">
        <f>ROUND(IPD!A40/IPD!$A$52,5)</f>
        <v>0.79454</v>
      </c>
    </row>
    <row r="27" spans="1:2" ht="15.75">
      <c r="A27" s="29" t="str">
        <f>TEXT(IPD!C41,"0000")</f>
        <v>1994</v>
      </c>
      <c r="B27" s="150">
        <f>ROUND(IPD!A41/IPD!$A$52,5)</f>
        <v>0.81185</v>
      </c>
    </row>
    <row r="28" spans="1:2" ht="15.75">
      <c r="A28" s="29" t="str">
        <f>TEXT(IPD!C42,"0000")</f>
        <v>1995</v>
      </c>
      <c r="B28" s="150">
        <f>ROUND(IPD!A42/IPD!$A$52,5)</f>
        <v>0.82986</v>
      </c>
    </row>
    <row r="29" spans="1:2" ht="15.75">
      <c r="A29" s="29" t="str">
        <f>TEXT(IPD!C43,"0000")</f>
        <v>1996</v>
      </c>
      <c r="B29" s="150">
        <f>ROUND(IPD!A43/IPD!$A$52,5)</f>
        <v>0.84644</v>
      </c>
    </row>
    <row r="30" spans="1:2" ht="15.75">
      <c r="A30" s="29" t="str">
        <f>TEXT(IPD!C44,"0000")</f>
        <v>1997</v>
      </c>
      <c r="B30" s="150">
        <f>ROUND(IPD!A44/IPD!$A$52,5)</f>
        <v>0.86443</v>
      </c>
    </row>
    <row r="31" spans="1:2" ht="15.75">
      <c r="A31" s="29" t="str">
        <f>TEXT(IPD!C45,"0000")</f>
        <v>1998</v>
      </c>
      <c r="B31" s="150">
        <f>ROUND(IPD!A45/IPD!$A$52,5)</f>
        <v>0.87421</v>
      </c>
    </row>
    <row r="32" spans="1:2" ht="15.75">
      <c r="A32" s="29" t="str">
        <f>TEXT(IPD!C46,"0000")</f>
        <v>1999</v>
      </c>
      <c r="B32" s="150">
        <f>ROUND(IPD!A46/IPD!$A$52,5)</f>
        <v>0.88268</v>
      </c>
    </row>
    <row r="33" spans="1:2" ht="15.75">
      <c r="A33" s="29" t="str">
        <f>TEXT(IPD!C47,"0000")</f>
        <v>2000</v>
      </c>
      <c r="B33" s="150">
        <f>ROUND(IPD!A47/IPD!$A$52,5)</f>
        <v>0.90157</v>
      </c>
    </row>
    <row r="34" spans="1:2" ht="15.75">
      <c r="A34" s="29" t="str">
        <f>TEXT(IPD!C48,"0000")</f>
        <v>2001</v>
      </c>
      <c r="B34" s="150">
        <f>ROUND(IPD!A48/IPD!$A$52,5)</f>
        <v>0.92406</v>
      </c>
    </row>
    <row r="35" spans="1:2" ht="15.75">
      <c r="A35" s="29" t="str">
        <f>TEXT(IPD!C49,"0000")</f>
        <v>2002</v>
      </c>
      <c r="B35" s="150">
        <f>ROUND(IPD!A49/IPD!$A$52,5)</f>
        <v>0.93544</v>
      </c>
    </row>
    <row r="36" spans="1:2" ht="15.75">
      <c r="A36" s="29" t="str">
        <f>TEXT(IPD!C50,"0000")</f>
        <v>2003</v>
      </c>
      <c r="B36" s="150">
        <f>ROUND(IPD!A50/IPD!$A$52,5)</f>
        <v>0.95374</v>
      </c>
    </row>
    <row r="37" spans="1:2" ht="15.75">
      <c r="A37" s="29" t="str">
        <f>TEXT(IPD!C51,"0000")</f>
        <v>2004</v>
      </c>
      <c r="B37" s="150">
        <f>ROUND(IPD!A51/IPD!$A$52,5)</f>
        <v>0.97448</v>
      </c>
    </row>
    <row r="38" spans="1:2" ht="15.75">
      <c r="A38" s="29" t="str">
        <f>TEXT(IPD!C52,"0000")</f>
        <v>2005</v>
      </c>
      <c r="B38" s="150">
        <f>ROUND(IPD!A52/IPD!$A$52,5)</f>
        <v>1</v>
      </c>
    </row>
    <row r="39" spans="1:2" ht="15.75">
      <c r="A39" s="29" t="str">
        <f>TEXT(IPD!C53,"0000")</f>
        <v>2006</v>
      </c>
      <c r="B39" s="150">
        <f>ROUND(IPD!A53/IPD!$A$52,5)</f>
        <v>1.03171</v>
      </c>
    </row>
    <row r="40" spans="1:2" ht="15.75">
      <c r="A40" s="29" t="str">
        <f>TEXT(IPD!C54,"0000")</f>
        <v>2007</v>
      </c>
      <c r="B40" s="150">
        <f>ROUND(IPD!A54/IPD!$A$52,5)</f>
        <v>1.05647</v>
      </c>
    </row>
    <row r="41" spans="1:2" ht="15.75">
      <c r="A41" s="29" t="str">
        <f>TEXT(IPD!C55,"0000")</f>
        <v>2008</v>
      </c>
      <c r="B41" s="150">
        <f>ROUND(IPD!A55/IPD!$A$52,5)</f>
        <v>1.08886</v>
      </c>
    </row>
    <row r="42" spans="1:2" ht="15.75">
      <c r="A42" s="29" t="str">
        <f>TEXT(IPD!C56,"0000")</f>
        <v>2009</v>
      </c>
      <c r="B42" s="150">
        <f>ROUND(IPD!A56/IPD!$A$52,5)</f>
        <v>1.09978</v>
      </c>
    </row>
    <row r="43" spans="1:2" ht="15.75">
      <c r="A43" s="29" t="str">
        <f>TEXT(IPD!C57,"0000")</f>
        <v>2010</v>
      </c>
      <c r="B43" s="150">
        <f>ROUND(IPD!A57/IPD!$A$52,5)</f>
        <v>1.11138</v>
      </c>
    </row>
    <row r="44" spans="1:2" ht="15.75">
      <c r="A44" s="29" t="str">
        <f>TEXT(IPD!C58,"0000")</f>
        <v>2011</v>
      </c>
      <c r="B44" s="150">
        <f>ROUND(IPD!A58/IPD!$A$52,5)</f>
        <v>1.13199</v>
      </c>
    </row>
    <row r="45" spans="1:2" ht="15.75">
      <c r="A45" s="29" t="str">
        <f>TEXT(IPD!C59,"0000")</f>
        <v>2012</v>
      </c>
      <c r="B45" s="150">
        <f>ROUND(IPD!A59/IPD!$A$52,5)</f>
        <v>1.15958</v>
      </c>
    </row>
    <row r="46" spans="1:2" ht="15.75">
      <c r="A46" s="29" t="str">
        <f>TEXT(IPD!C60,"0000")</f>
        <v>2013</v>
      </c>
      <c r="B46" s="150">
        <f>ROUND(IPD!A60/IPD!$A$52,5)</f>
        <v>1.17699</v>
      </c>
    </row>
    <row r="47" spans="1:2" ht="15.75">
      <c r="A47" s="29" t="str">
        <f>TEXT(IPD!C61,"0000")</f>
        <v>2014</v>
      </c>
      <c r="B47" s="150">
        <f>ROUND(IPD!A61/IPD!$A$52,5)</f>
        <v>1.19335</v>
      </c>
    </row>
    <row r="48" spans="1:2" ht="15.75">
      <c r="A48" s="29" t="str">
        <f>TEXT(IPD!C62,"0000")</f>
        <v>2015</v>
      </c>
      <c r="B48" s="150">
        <f>ROUND(IPD!A62/IPD!$A$52,5)</f>
        <v>1.20207</v>
      </c>
    </row>
    <row r="49" spans="1:2" ht="15.75">
      <c r="A49" s="29" t="str">
        <f>TEXT(IPD!C63,"0000")</f>
        <v>2016</v>
      </c>
      <c r="B49" s="150">
        <f>ROUND(IPD!A63/IPD!$A$52,5)</f>
        <v>1.2081</v>
      </c>
    </row>
    <row r="50" spans="1:2" ht="15.75">
      <c r="A50" s="29" t="str">
        <f>TEXT(IPD!C64,"0000")</f>
        <v>2017</v>
      </c>
      <c r="B50" s="150">
        <f>ROUND(IPD!A64/IPD!$A$52,5)</f>
        <v>1.22647</v>
      </c>
    </row>
    <row r="51" spans="1:2" ht="15.75">
      <c r="A51" s="29" t="str">
        <f>TEXT(IPD!C65,"0000")</f>
        <v>2018</v>
      </c>
      <c r="B51" s="150">
        <f>ROUND(IPD!A65/IPD!$A$52,5)</f>
        <v>1.24921</v>
      </c>
    </row>
    <row r="52" spans="1:2" ht="15.75">
      <c r="A52" s="29" t="str">
        <f>TEXT(IPD!C66,"0000")</f>
        <v>2019</v>
      </c>
      <c r="B52" s="150">
        <f>ROUND(IPD!A66/IPD!$A$52,5)</f>
        <v>1.27131</v>
      </c>
    </row>
    <row r="53" spans="1:2" ht="15.75">
      <c r="A53" s="29" t="str">
        <f>TEXT(IPD!C67,"0000")</f>
        <v>2020</v>
      </c>
      <c r="B53" s="150">
        <f>ROUND(IPD!A67/IPD!$A$52,5)</f>
        <v>1.28657</v>
      </c>
    </row>
    <row r="54" spans="1:2" ht="15.75">
      <c r="A54" s="29" t="str">
        <f>TEXT(IPD!C68,"0000")</f>
        <v>2021</v>
      </c>
      <c r="B54" s="150">
        <f>ROUND(IPD!A68/IPD!$A$52,5)</f>
        <v>1.31383</v>
      </c>
    </row>
    <row r="55" spans="1:2" ht="15.75">
      <c r="A55" s="29" t="str">
        <f>TEXT(IPD!C77,"0000")</f>
        <v>0000</v>
      </c>
      <c r="B55" s="150">
        <f>ROUND(IPD!A77/IPD!$A$52,5)</f>
        <v>0</v>
      </c>
    </row>
    <row r="56" spans="1:2" ht="15.75">
      <c r="A56" s="29" t="str">
        <f>TEXT(IPD!C78,"0000")</f>
        <v>0000</v>
      </c>
      <c r="B56" s="150">
        <f>ROUND(IPD!A78/IPD!$A$52,5)</f>
        <v>0</v>
      </c>
    </row>
    <row r="57" spans="1:2" ht="15.75">
      <c r="A57" s="29" t="str">
        <f>TEXT(IPD!C79,"0000")</f>
        <v>0000</v>
      </c>
      <c r="B57" s="150">
        <f>ROUND(IPD!A79/IPD!$A$52,5)</f>
        <v>0</v>
      </c>
    </row>
    <row r="58" spans="1:2" ht="15.75">
      <c r="A58" s="29" t="str">
        <f>TEXT(IPD!C80,"0000")</f>
        <v>0000</v>
      </c>
      <c r="B58" s="150">
        <f>ROUND(IPD!A80/IPD!$A$52,5)</f>
        <v>0</v>
      </c>
    </row>
    <row r="59" spans="1:2" ht="15.75">
      <c r="A59" s="29" t="str">
        <f>TEXT(IPD!C81,"0000")</f>
        <v>0000</v>
      </c>
      <c r="B59" s="150">
        <f>ROUND(IPD!A81/IPD!$A$52,5)</f>
        <v>0</v>
      </c>
    </row>
    <row r="60" spans="1:2" ht="15.75">
      <c r="A60" s="29" t="str">
        <f>TEXT(IPD!C82,"0000")</f>
        <v>0000</v>
      </c>
      <c r="B60" s="150">
        <f>ROUND(IPD!A82/IPD!$A$52,5)</f>
        <v>0</v>
      </c>
    </row>
    <row r="61" spans="1:2" ht="15.75">
      <c r="A61" s="29" t="str">
        <f>TEXT(IPD!C83,"0000")</f>
        <v>0000</v>
      </c>
      <c r="B61" s="150">
        <f>ROUND(IPD!A83/IPD!$A$52,5)</f>
        <v>0</v>
      </c>
    </row>
    <row r="62" spans="1:2" ht="15.75">
      <c r="A62" s="29" t="str">
        <f>TEXT(IPD!C84,"0000")</f>
        <v>0000</v>
      </c>
      <c r="B62" s="150">
        <f>ROUND(IPD!A84/IPD!$A$52,5)</f>
        <v>0</v>
      </c>
    </row>
    <row r="63" spans="1:2" ht="15.75">
      <c r="A63" s="29" t="str">
        <f>TEXT(IPD!C85,"0000")</f>
        <v>0000</v>
      </c>
      <c r="B63" s="150">
        <f>ROUND(IPD!A85/IPD!$A$52,5)</f>
        <v>0</v>
      </c>
    </row>
    <row r="64" spans="1:2" ht="15.75">
      <c r="A64" s="29" t="str">
        <f>TEXT(IPD!C86,"0000")</f>
        <v>0000</v>
      </c>
      <c r="B64" s="150">
        <f>ROUND(IPD!A86/IPD!$A$52,5)</f>
        <v>0</v>
      </c>
    </row>
    <row r="65" spans="1:2" ht="15.75">
      <c r="A65" s="29" t="str">
        <f>TEXT(IPD!C87,"0000")</f>
        <v>0000</v>
      </c>
      <c r="B65" s="150">
        <f>ROUND(IPD!A87/IPD!$A$52,5)</f>
        <v>0</v>
      </c>
    </row>
    <row r="66" spans="1:2" ht="15.75">
      <c r="A66" s="29" t="str">
        <f>TEXT(IPD!C88,"0000")</f>
        <v>0000</v>
      </c>
      <c r="B66" s="150">
        <f>ROUND(IPD!A88/IPD!$A$52,5)</f>
        <v>0</v>
      </c>
    </row>
    <row r="67" spans="1:2" ht="15.75">
      <c r="A67" s="29" t="str">
        <f>TEXT(IPD!C89,"0000")</f>
        <v>0000</v>
      </c>
      <c r="B67" s="150">
        <f>ROUND(IPD!A89/IPD!$A$52,5)</f>
        <v>0</v>
      </c>
    </row>
    <row r="68" spans="1:2" ht="15.75">
      <c r="A68" s="29" t="str">
        <f>TEXT(IPD!C90,"0000")</f>
        <v>0000</v>
      </c>
      <c r="B68" s="150">
        <f>ROUND(IPD!A90/IPD!$A$52,5)</f>
        <v>0</v>
      </c>
    </row>
    <row r="69" spans="1:2" ht="15.75">
      <c r="A69" s="29" t="str">
        <f>TEXT(IPD!C91,"0000")</f>
        <v>0000</v>
      </c>
      <c r="B69" s="150">
        <f>ROUND(IPD!A91/IPD!$A$52,5)</f>
        <v>0</v>
      </c>
    </row>
    <row r="70" spans="1:2" ht="15.75">
      <c r="A70" s="29" t="str">
        <f>TEXT(IPD!C92,"0000")</f>
        <v>0000</v>
      </c>
      <c r="B70" s="150">
        <f>ROUND(IPD!A92/IPD!$A$52,5)</f>
        <v>0</v>
      </c>
    </row>
    <row r="71" spans="1:2" ht="15.75">
      <c r="A71" s="29" t="str">
        <f>TEXT(IPD!C93,"0000")</f>
        <v>0000</v>
      </c>
      <c r="B71" s="150">
        <f>ROUND(IPD!A93/IPD!$A$52,5)</f>
        <v>0</v>
      </c>
    </row>
    <row r="72" spans="1:2" ht="15.75">
      <c r="A72" s="29" t="str">
        <f>TEXT(IPD!C94,"0000")</f>
        <v>0000</v>
      </c>
      <c r="B72" s="150">
        <f>ROUND(IPD!A94/IPD!$A$52,5)</f>
        <v>0</v>
      </c>
    </row>
    <row r="73" spans="1:2" ht="15.75">
      <c r="A73" s="29" t="str">
        <f>TEXT(IPD!C95,"0000")</f>
        <v>0000</v>
      </c>
      <c r="B73" s="150">
        <f>ROUND(IPD!A95/IPD!$A$52,5)</f>
        <v>0</v>
      </c>
    </row>
    <row r="74" spans="1:2" ht="15.75">
      <c r="A74" s="29" t="str">
        <f>TEXT(IPD!C96,"0000")</f>
        <v>0000</v>
      </c>
      <c r="B74" s="150">
        <f>ROUND(IPD!A96/IPD!$A$52,5)</f>
        <v>0</v>
      </c>
    </row>
    <row r="75" spans="1:2" ht="15.75">
      <c r="A75" s="29" t="str">
        <f>TEXT(IPD!C97,"0000")</f>
        <v>0000</v>
      </c>
      <c r="B75" s="150">
        <f>ROUND(IPD!A97/IPD!$A$52,5)</f>
        <v>0</v>
      </c>
    </row>
    <row r="76" spans="1:2" ht="15.75">
      <c r="A76" s="29" t="str">
        <f>TEXT(IPD!C98,"0000")</f>
        <v>0000</v>
      </c>
      <c r="B76" s="150">
        <f>ROUND(IPD!A98/IPD!$A$52,5)</f>
        <v>0</v>
      </c>
    </row>
  </sheetData>
  <sheetProtection/>
  <printOptions horizontalCentered="1"/>
  <pageMargins left="0.5" right="0.5" top="1" bottom="0.5" header="0.5" footer="0.5"/>
  <pageSetup fitToHeight="1" fitToWidth="1" horizontalDpi="300" verticalDpi="300" orientation="portrait" scale="59" r:id="rId1"/>
  <headerFooter alignWithMargins="0">
    <oddHeader>&amp;L&amp;"Times New Roman,Italic"LEAP Office&amp;R&amp;"Times New Roman,Regular"&amp;10&amp;D</oddHeader>
  </headerFooter>
</worksheet>
</file>

<file path=xl/worksheets/sheet10.xml><?xml version="1.0" encoding="utf-8"?>
<worksheet xmlns="http://schemas.openxmlformats.org/spreadsheetml/2006/main" xmlns:r="http://schemas.openxmlformats.org/officeDocument/2006/relationships">
  <sheetPr codeName="Sheet11"/>
  <dimension ref="A1:Q72"/>
  <sheetViews>
    <sheetView zoomScale="85" zoomScaleNormal="85" zoomScalePageLayoutView="0" workbookViewId="0" topLeftCell="A1">
      <pane xSplit="2" ySplit="7" topLeftCell="F51" activePane="bottomRight" state="frozen"/>
      <selection pane="topLeft" activeCell="C1" sqref="C1"/>
      <selection pane="topRight" activeCell="C1" sqref="C1"/>
      <selection pane="bottomLeft" activeCell="C1" sqref="C1"/>
      <selection pane="bottomRight" activeCell="C1" sqref="C1"/>
    </sheetView>
  </sheetViews>
  <sheetFormatPr defaultColWidth="8.77734375" defaultRowHeight="15.75"/>
  <cols>
    <col min="1" max="1" width="10.77734375" style="1" customWidth="1"/>
    <col min="2" max="5" width="9.77734375" style="1" customWidth="1"/>
    <col min="6" max="6" width="11.77734375" style="1" customWidth="1"/>
    <col min="7" max="7" width="13.77734375" style="1" customWidth="1"/>
    <col min="8" max="9" width="8.77734375" style="1" customWidth="1"/>
    <col min="10" max="10" width="13.77734375" style="1" customWidth="1"/>
    <col min="11" max="12" width="8.77734375" style="1" customWidth="1"/>
    <col min="13" max="13" width="8.77734375" style="52" customWidth="1"/>
    <col min="14" max="14" width="8.77734375" style="1" customWidth="1"/>
    <col min="15" max="15" width="16.21484375" style="1" customWidth="1"/>
    <col min="16" max="16" width="11.77734375" style="1" bestFit="1" customWidth="1"/>
    <col min="17" max="17" width="12.5546875" style="1" bestFit="1" customWidth="1"/>
    <col min="18" max="16384" width="8.77734375" style="1" customWidth="1"/>
  </cols>
  <sheetData>
    <row r="1" spans="2:3" ht="15.75">
      <c r="B1" s="1" t="str">
        <f>+IPD!C1</f>
        <v>From Economic and Revenue Forecast Council (ERFC)--data corresponds to February 2024 Update </v>
      </c>
      <c r="C1" s="172"/>
    </row>
    <row r="2" spans="2:10" ht="18.75">
      <c r="B2" s="5" t="s">
        <v>160</v>
      </c>
      <c r="C2" s="5"/>
      <c r="D2" s="5"/>
      <c r="E2" s="5"/>
      <c r="F2" s="5"/>
      <c r="G2" s="5"/>
      <c r="H2" s="5"/>
      <c r="I2" s="5"/>
      <c r="J2" s="5"/>
    </row>
    <row r="3" spans="2:10" ht="18.75">
      <c r="B3" s="49" t="s">
        <v>159</v>
      </c>
      <c r="C3" s="5"/>
      <c r="D3" s="5"/>
      <c r="E3" s="5"/>
      <c r="F3" s="5"/>
      <c r="G3" s="5"/>
      <c r="H3" s="5"/>
      <c r="I3" s="5"/>
      <c r="J3" s="5"/>
    </row>
    <row r="4" spans="2:10" ht="18.75">
      <c r="B4" s="49" t="s">
        <v>115</v>
      </c>
      <c r="C4" s="5"/>
      <c r="D4" s="5"/>
      <c r="E4" s="5"/>
      <c r="F4" s="5"/>
      <c r="G4" s="5"/>
      <c r="H4" s="5"/>
      <c r="I4" s="5"/>
      <c r="J4" s="5"/>
    </row>
    <row r="6" spans="2:10" ht="15.75">
      <c r="B6" s="40" t="s">
        <v>2</v>
      </c>
      <c r="C6" s="41"/>
      <c r="D6" s="137"/>
      <c r="E6" s="51"/>
      <c r="F6" s="51"/>
      <c r="G6" s="138"/>
      <c r="H6" s="163"/>
      <c r="I6" s="40" t="s">
        <v>3</v>
      </c>
      <c r="J6" s="41"/>
    </row>
    <row r="7" spans="2:13" ht="47.25">
      <c r="B7" s="42"/>
      <c r="C7" s="136" t="s">
        <v>116</v>
      </c>
      <c r="D7" s="136" t="s">
        <v>117</v>
      </c>
      <c r="E7" s="74" t="s">
        <v>122</v>
      </c>
      <c r="F7" s="74" t="s">
        <v>156</v>
      </c>
      <c r="G7" s="144" t="s">
        <v>157</v>
      </c>
      <c r="H7" s="163"/>
      <c r="I7" s="42"/>
      <c r="J7" s="144" t="str">
        <f>+G7</f>
        <v>GF-S + Legacy + Opp Pathways + Wkfrc Ed Invest</v>
      </c>
      <c r="L7" s="164"/>
      <c r="M7" s="161" t="s">
        <v>168</v>
      </c>
    </row>
    <row r="8" spans="2:17" ht="15.75">
      <c r="B8" s="44" t="s">
        <v>123</v>
      </c>
      <c r="C8" s="136">
        <v>769.9</v>
      </c>
      <c r="D8" s="136"/>
      <c r="E8" s="136"/>
      <c r="F8" s="136"/>
      <c r="G8" s="45">
        <f>+D8+C8+E8</f>
        <v>769.9</v>
      </c>
      <c r="H8" s="165"/>
      <c r="I8" s="46"/>
      <c r="J8" s="45"/>
      <c r="L8" s="164"/>
      <c r="M8" s="162"/>
      <c r="P8" s="37"/>
      <c r="Q8" s="37"/>
    </row>
    <row r="9" spans="2:17" ht="15.75">
      <c r="B9" s="44" t="str">
        <f aca="true" t="shared" si="0" ref="B9:B48">+"FY "&amp;RIGHT(B8,4)+1</f>
        <v>FY 1970</v>
      </c>
      <c r="C9" s="136">
        <v>796.1</v>
      </c>
      <c r="D9" s="136"/>
      <c r="E9" s="136"/>
      <c r="F9" s="136"/>
      <c r="G9" s="45">
        <f aca="true" t="shared" si="1" ref="G9:G58">+D9+C9+E9</f>
        <v>796.1</v>
      </c>
      <c r="H9" s="165"/>
      <c r="I9" s="46"/>
      <c r="J9" s="45"/>
      <c r="L9" s="164"/>
      <c r="M9" s="162"/>
      <c r="P9" s="37"/>
      <c r="Q9" s="37"/>
    </row>
    <row r="10" spans="2:17" ht="15.75">
      <c r="B10" s="44" t="str">
        <f t="shared" si="0"/>
        <v>FY 1971</v>
      </c>
      <c r="C10" s="136">
        <v>936.6</v>
      </c>
      <c r="D10" s="136"/>
      <c r="E10" s="136"/>
      <c r="F10" s="136"/>
      <c r="G10" s="45">
        <f t="shared" si="1"/>
        <v>936.6</v>
      </c>
      <c r="H10" s="165"/>
      <c r="I10" s="46"/>
      <c r="J10" s="45"/>
      <c r="L10" s="164"/>
      <c r="M10" s="162"/>
      <c r="P10" s="37"/>
      <c r="Q10" s="37"/>
    </row>
    <row r="11" spans="2:17" ht="15.75">
      <c r="B11" s="44" t="str">
        <f t="shared" si="0"/>
        <v>FY 1972</v>
      </c>
      <c r="C11" s="136">
        <v>918.1</v>
      </c>
      <c r="D11" s="136"/>
      <c r="E11" s="136"/>
      <c r="F11" s="136"/>
      <c r="G11" s="45">
        <f t="shared" si="1"/>
        <v>918.1</v>
      </c>
      <c r="H11" s="165"/>
      <c r="I11" s="46"/>
      <c r="J11" s="45"/>
      <c r="L11" s="164"/>
      <c r="M11" s="162"/>
      <c r="P11" s="37"/>
      <c r="Q11" s="37"/>
    </row>
    <row r="12" spans="2:17" ht="15.75">
      <c r="B12" s="44" t="str">
        <f t="shared" si="0"/>
        <v>FY 1973</v>
      </c>
      <c r="C12" s="136">
        <v>1004</v>
      </c>
      <c r="D12" s="136"/>
      <c r="E12" s="136"/>
      <c r="F12" s="136"/>
      <c r="G12" s="45">
        <f t="shared" si="1"/>
        <v>1004</v>
      </c>
      <c r="H12" s="165"/>
      <c r="I12" s="46"/>
      <c r="J12" s="45"/>
      <c r="L12" s="164"/>
      <c r="M12" s="162"/>
      <c r="P12" s="37"/>
      <c r="Q12" s="37"/>
    </row>
    <row r="13" spans="2:17" ht="15.75">
      <c r="B13" s="44" t="str">
        <f t="shared" si="0"/>
        <v>FY 1974</v>
      </c>
      <c r="C13" s="136">
        <v>1101.9</v>
      </c>
      <c r="D13" s="136"/>
      <c r="E13" s="136"/>
      <c r="F13" s="136"/>
      <c r="G13" s="45">
        <f t="shared" si="1"/>
        <v>1101.9</v>
      </c>
      <c r="H13" s="165"/>
      <c r="I13" s="46"/>
      <c r="J13" s="45"/>
      <c r="L13" s="164"/>
      <c r="M13" s="162"/>
      <c r="P13" s="37"/>
      <c r="Q13" s="37"/>
    </row>
    <row r="14" spans="2:17" ht="15.75">
      <c r="B14" s="44" t="str">
        <f t="shared" si="0"/>
        <v>FY 1975</v>
      </c>
      <c r="C14" s="136">
        <v>1270.5</v>
      </c>
      <c r="D14" s="136"/>
      <c r="E14" s="136"/>
      <c r="F14" s="136"/>
      <c r="G14" s="45">
        <f t="shared" si="1"/>
        <v>1270.5</v>
      </c>
      <c r="H14" s="165"/>
      <c r="I14" s="46"/>
      <c r="J14" s="45"/>
      <c r="L14" s="164"/>
      <c r="M14" s="162"/>
      <c r="P14" s="37"/>
      <c r="Q14" s="37"/>
    </row>
    <row r="15" spans="2:17" ht="15.75">
      <c r="B15" s="44" t="str">
        <f t="shared" si="0"/>
        <v>FY 1976</v>
      </c>
      <c r="C15" s="136">
        <v>1563.9</v>
      </c>
      <c r="D15" s="136"/>
      <c r="E15" s="136"/>
      <c r="F15" s="136"/>
      <c r="G15" s="45">
        <f t="shared" si="1"/>
        <v>1563.9</v>
      </c>
      <c r="H15" s="165"/>
      <c r="I15" s="46"/>
      <c r="J15" s="45"/>
      <c r="L15" s="164"/>
      <c r="M15" s="162"/>
      <c r="P15" s="37"/>
      <c r="Q15" s="37"/>
    </row>
    <row r="16" spans="2:17" ht="15.75">
      <c r="B16" s="44" t="str">
        <f t="shared" si="0"/>
        <v>FY 1977</v>
      </c>
      <c r="C16" s="136">
        <v>1831.1</v>
      </c>
      <c r="D16" s="136"/>
      <c r="E16" s="136"/>
      <c r="F16" s="136"/>
      <c r="G16" s="45">
        <f t="shared" si="1"/>
        <v>1831.1</v>
      </c>
      <c r="H16" s="165"/>
      <c r="I16" s="46"/>
      <c r="J16" s="45"/>
      <c r="L16" s="164"/>
      <c r="M16" s="162"/>
      <c r="P16" s="37"/>
      <c r="Q16" s="37"/>
    </row>
    <row r="17" spans="2:17" ht="15.75">
      <c r="B17" s="44" t="str">
        <f t="shared" si="0"/>
        <v>FY 1978</v>
      </c>
      <c r="C17" s="136">
        <v>2110.2</v>
      </c>
      <c r="D17" s="136"/>
      <c r="E17" s="136"/>
      <c r="F17" s="136"/>
      <c r="G17" s="45">
        <f t="shared" si="1"/>
        <v>2110.2</v>
      </c>
      <c r="H17" s="165"/>
      <c r="I17" s="46"/>
      <c r="J17" s="45"/>
      <c r="L17" s="164"/>
      <c r="M17" s="162"/>
      <c r="P17" s="37"/>
      <c r="Q17" s="37"/>
    </row>
    <row r="18" spans="2:17" ht="15.75">
      <c r="B18" s="44" t="str">
        <f t="shared" si="0"/>
        <v>FY 1979</v>
      </c>
      <c r="C18" s="136">
        <v>2379.8</v>
      </c>
      <c r="D18" s="136"/>
      <c r="E18" s="136"/>
      <c r="F18" s="136"/>
      <c r="G18" s="45">
        <f t="shared" si="1"/>
        <v>2379.8</v>
      </c>
      <c r="H18" s="165"/>
      <c r="I18" s="46"/>
      <c r="J18" s="45"/>
      <c r="L18" s="164"/>
      <c r="M18" s="162"/>
      <c r="P18" s="37"/>
      <c r="Q18" s="37"/>
    </row>
    <row r="19" spans="2:17" ht="15.75">
      <c r="B19" s="44" t="str">
        <f t="shared" si="0"/>
        <v>FY 1980</v>
      </c>
      <c r="C19" s="136">
        <v>2522.2</v>
      </c>
      <c r="D19" s="136"/>
      <c r="E19" s="136"/>
      <c r="F19" s="136"/>
      <c r="G19" s="45">
        <f t="shared" si="1"/>
        <v>2522.2</v>
      </c>
      <c r="H19" s="165"/>
      <c r="I19" s="46"/>
      <c r="J19" s="45"/>
      <c r="L19" s="164"/>
      <c r="M19" s="162"/>
      <c r="P19" s="37"/>
      <c r="Q19" s="37"/>
    </row>
    <row r="20" spans="2:17" ht="15.75">
      <c r="B20" s="44" t="str">
        <f t="shared" si="0"/>
        <v>FY 1981</v>
      </c>
      <c r="C20" s="136">
        <v>2834.2</v>
      </c>
      <c r="D20" s="136"/>
      <c r="E20" s="136"/>
      <c r="F20" s="136"/>
      <c r="G20" s="45">
        <f t="shared" si="1"/>
        <v>2834.2</v>
      </c>
      <c r="H20" s="165"/>
      <c r="I20" s="46"/>
      <c r="J20" s="45"/>
      <c r="L20" s="164"/>
      <c r="M20" s="162"/>
      <c r="P20" s="37"/>
      <c r="Q20" s="37"/>
    </row>
    <row r="21" spans="2:17" ht="15.75">
      <c r="B21" s="44" t="str">
        <f t="shared" si="0"/>
        <v>FY 1982</v>
      </c>
      <c r="C21" s="136">
        <v>3029.9</v>
      </c>
      <c r="D21" s="136"/>
      <c r="E21" s="136"/>
      <c r="F21" s="136"/>
      <c r="G21" s="45">
        <f t="shared" si="1"/>
        <v>3029.9</v>
      </c>
      <c r="H21" s="165"/>
      <c r="I21" s="46"/>
      <c r="J21" s="45"/>
      <c r="L21" s="164"/>
      <c r="M21" s="162"/>
      <c r="P21" s="37"/>
      <c r="Q21" s="37"/>
    </row>
    <row r="22" spans="2:17" ht="15.75">
      <c r="B22" s="44" t="str">
        <f t="shared" si="0"/>
        <v>FY 1983</v>
      </c>
      <c r="C22" s="136">
        <v>3771.5</v>
      </c>
      <c r="D22" s="136"/>
      <c r="E22" s="136"/>
      <c r="F22" s="136"/>
      <c r="G22" s="45">
        <f t="shared" si="1"/>
        <v>3771.5</v>
      </c>
      <c r="H22" s="165"/>
      <c r="I22" s="46"/>
      <c r="J22" s="45"/>
      <c r="L22" s="164"/>
      <c r="M22" s="162"/>
      <c r="P22" s="37"/>
      <c r="Q22" s="37"/>
    </row>
    <row r="23" spans="2:17" ht="15.75">
      <c r="B23" s="44" t="str">
        <f t="shared" si="0"/>
        <v>FY 1984</v>
      </c>
      <c r="C23" s="136">
        <v>3927.6</v>
      </c>
      <c r="D23" s="136"/>
      <c r="E23" s="136"/>
      <c r="F23" s="136"/>
      <c r="G23" s="45">
        <f t="shared" si="1"/>
        <v>3927.6</v>
      </c>
      <c r="H23" s="165"/>
      <c r="I23" s="46"/>
      <c r="J23" s="45"/>
      <c r="L23" s="164"/>
      <c r="M23" s="162"/>
      <c r="P23" s="37"/>
      <c r="Q23" s="37"/>
    </row>
    <row r="24" spans="2:17" ht="15.75">
      <c r="B24" s="44" t="str">
        <f t="shared" si="0"/>
        <v>FY 1985</v>
      </c>
      <c r="C24" s="136">
        <v>4274.8</v>
      </c>
      <c r="D24" s="136"/>
      <c r="E24" s="136"/>
      <c r="F24" s="136"/>
      <c r="G24" s="45">
        <f t="shared" si="1"/>
        <v>4274.8</v>
      </c>
      <c r="H24" s="165"/>
      <c r="I24" s="46"/>
      <c r="J24" s="45"/>
      <c r="L24" s="164"/>
      <c r="M24" s="162"/>
      <c r="P24" s="37"/>
      <c r="Q24" s="37"/>
    </row>
    <row r="25" spans="2:17" ht="15.75">
      <c r="B25" s="44" t="str">
        <f t="shared" si="0"/>
        <v>FY 1986</v>
      </c>
      <c r="C25" s="136">
        <v>4566.2</v>
      </c>
      <c r="D25" s="136"/>
      <c r="E25" s="136"/>
      <c r="F25" s="136"/>
      <c r="G25" s="45">
        <f t="shared" si="1"/>
        <v>4566.2</v>
      </c>
      <c r="H25" s="165"/>
      <c r="I25" s="46"/>
      <c r="J25" s="45"/>
      <c r="L25" s="164"/>
      <c r="M25" s="162"/>
      <c r="P25" s="37"/>
      <c r="Q25" s="37"/>
    </row>
    <row r="26" spans="2:17" ht="15.75">
      <c r="B26" s="44" t="str">
        <f t="shared" si="0"/>
        <v>FY 1987</v>
      </c>
      <c r="C26" s="136">
        <v>5008.4</v>
      </c>
      <c r="D26" s="136"/>
      <c r="E26" s="136"/>
      <c r="F26" s="136"/>
      <c r="G26" s="45">
        <f t="shared" si="1"/>
        <v>5008.4</v>
      </c>
      <c r="H26" s="165"/>
      <c r="I26" s="46"/>
      <c r="J26" s="45"/>
      <c r="L26" s="164"/>
      <c r="M26" s="162"/>
      <c r="P26" s="37"/>
      <c r="Q26" s="37"/>
    </row>
    <row r="27" spans="2:17" ht="15.75">
      <c r="B27" s="44" t="str">
        <f t="shared" si="0"/>
        <v>FY 1988</v>
      </c>
      <c r="C27" s="136">
        <v>5248.1</v>
      </c>
      <c r="D27" s="136"/>
      <c r="E27" s="136"/>
      <c r="F27" s="136"/>
      <c r="G27" s="45">
        <f t="shared" si="1"/>
        <v>5248.1</v>
      </c>
      <c r="H27" s="165"/>
      <c r="I27" s="46"/>
      <c r="J27" s="45"/>
      <c r="L27" s="164"/>
      <c r="M27" s="162"/>
      <c r="P27" s="37"/>
      <c r="Q27" s="37"/>
    </row>
    <row r="28" spans="2:17" ht="15.75">
      <c r="B28" s="44" t="str">
        <f t="shared" si="0"/>
        <v>FY 1989</v>
      </c>
      <c r="C28" s="136">
        <v>5686</v>
      </c>
      <c r="D28" s="136"/>
      <c r="E28" s="136"/>
      <c r="F28" s="136"/>
      <c r="G28" s="45">
        <f t="shared" si="1"/>
        <v>5686</v>
      </c>
      <c r="H28" s="165"/>
      <c r="I28" s="46"/>
      <c r="J28" s="45"/>
      <c r="L28" s="164"/>
      <c r="M28" s="162"/>
      <c r="P28" s="37"/>
      <c r="Q28" s="37"/>
    </row>
    <row r="29" spans="2:17" ht="15.75">
      <c r="B29" s="44" t="str">
        <f t="shared" si="0"/>
        <v>FY 1990</v>
      </c>
      <c r="C29" s="136">
        <v>6505.4</v>
      </c>
      <c r="D29" s="136"/>
      <c r="E29" s="136"/>
      <c r="F29" s="136"/>
      <c r="G29" s="45">
        <f t="shared" si="1"/>
        <v>6505.4</v>
      </c>
      <c r="H29" s="165"/>
      <c r="I29" s="46"/>
      <c r="J29" s="45"/>
      <c r="L29" s="164"/>
      <c r="M29" s="162"/>
      <c r="P29" s="37"/>
      <c r="Q29" s="37"/>
    </row>
    <row r="30" spans="2:17" ht="15.75">
      <c r="B30" s="44" t="str">
        <f t="shared" si="0"/>
        <v>FY 1991</v>
      </c>
      <c r="C30" s="136">
        <v>6801.9</v>
      </c>
      <c r="D30" s="136"/>
      <c r="E30" s="136"/>
      <c r="F30" s="136"/>
      <c r="G30" s="45">
        <f t="shared" si="1"/>
        <v>6801.9</v>
      </c>
      <c r="H30" s="165"/>
      <c r="I30" s="46"/>
      <c r="J30" s="45"/>
      <c r="L30" s="164"/>
      <c r="M30" s="162"/>
      <c r="P30" s="37"/>
      <c r="Q30" s="37"/>
    </row>
    <row r="31" spans="2:17" ht="15.75">
      <c r="B31" s="44" t="str">
        <f t="shared" si="0"/>
        <v>FY 1992</v>
      </c>
      <c r="C31" s="136">
        <v>7297.6</v>
      </c>
      <c r="D31" s="136"/>
      <c r="E31" s="136"/>
      <c r="F31" s="136"/>
      <c r="G31" s="45">
        <f t="shared" si="1"/>
        <v>7297.6</v>
      </c>
      <c r="H31" s="165"/>
      <c r="I31" s="46"/>
      <c r="J31" s="45"/>
      <c r="L31" s="164"/>
      <c r="M31" s="162"/>
      <c r="P31" s="37"/>
      <c r="Q31" s="37"/>
    </row>
    <row r="32" spans="2:17" ht="15.75">
      <c r="B32" s="44" t="str">
        <f t="shared" si="0"/>
        <v>FY 1993</v>
      </c>
      <c r="C32" s="136">
        <v>7564.6</v>
      </c>
      <c r="D32" s="136"/>
      <c r="E32" s="136"/>
      <c r="F32" s="136"/>
      <c r="G32" s="45">
        <f t="shared" si="1"/>
        <v>7564.6</v>
      </c>
      <c r="H32" s="165"/>
      <c r="I32" s="46"/>
      <c r="J32" s="45"/>
      <c r="L32" s="164"/>
      <c r="M32" s="162"/>
      <c r="P32" s="37"/>
      <c r="Q32" s="37"/>
    </row>
    <row r="33" spans="2:17" ht="15.75">
      <c r="B33" s="44" t="str">
        <f t="shared" si="0"/>
        <v>FY 1994</v>
      </c>
      <c r="C33" s="136">
        <v>8013.4</v>
      </c>
      <c r="D33" s="136"/>
      <c r="E33" s="136"/>
      <c r="F33" s="136"/>
      <c r="G33" s="45">
        <f t="shared" si="1"/>
        <v>8013.4</v>
      </c>
      <c r="H33" s="165"/>
      <c r="I33" s="46"/>
      <c r="J33" s="45"/>
      <c r="L33" s="164"/>
      <c r="M33" s="162"/>
      <c r="P33" s="37"/>
      <c r="Q33" s="37"/>
    </row>
    <row r="34" spans="2:17" ht="15.75">
      <c r="B34" s="44" t="str">
        <f t="shared" si="0"/>
        <v>FY 1995</v>
      </c>
      <c r="C34" s="136">
        <v>8551.3</v>
      </c>
      <c r="D34" s="136"/>
      <c r="E34" s="136"/>
      <c r="F34" s="136"/>
      <c r="G34" s="45">
        <f t="shared" si="1"/>
        <v>8551.3</v>
      </c>
      <c r="H34" s="165"/>
      <c r="I34" s="46"/>
      <c r="J34" s="45"/>
      <c r="L34" s="164"/>
      <c r="M34" s="162"/>
      <c r="P34" s="37"/>
      <c r="Q34" s="37"/>
    </row>
    <row r="35" spans="2:17" ht="15.75">
      <c r="B35" s="44" t="str">
        <f t="shared" si="0"/>
        <v>FY 1996</v>
      </c>
      <c r="C35" s="136">
        <v>8581.2</v>
      </c>
      <c r="D35" s="136"/>
      <c r="E35" s="136"/>
      <c r="F35" s="136"/>
      <c r="G35" s="45">
        <f t="shared" si="1"/>
        <v>8581.2</v>
      </c>
      <c r="H35" s="165"/>
      <c r="I35" s="46"/>
      <c r="J35" s="45"/>
      <c r="L35" s="164"/>
      <c r="M35" s="162"/>
      <c r="P35" s="37"/>
      <c r="Q35" s="37"/>
    </row>
    <row r="36" spans="2:17" ht="15.75">
      <c r="B36" s="44" t="str">
        <f t="shared" si="0"/>
        <v>FY 1997</v>
      </c>
      <c r="C36" s="136">
        <v>9056.6</v>
      </c>
      <c r="D36" s="136"/>
      <c r="E36" s="136"/>
      <c r="F36" s="136"/>
      <c r="G36" s="45">
        <f t="shared" si="1"/>
        <v>9056.6</v>
      </c>
      <c r="H36" s="165"/>
      <c r="I36" s="46"/>
      <c r="J36" s="45"/>
      <c r="L36" s="164"/>
      <c r="M36" s="162"/>
      <c r="P36" s="37"/>
      <c r="Q36" s="37"/>
    </row>
    <row r="37" spans="2:17" ht="15.75">
      <c r="B37" s="44" t="str">
        <f t="shared" si="0"/>
        <v>FY 1998</v>
      </c>
      <c r="C37" s="136">
        <v>9640.9</v>
      </c>
      <c r="D37" s="136"/>
      <c r="E37" s="136"/>
      <c r="F37" s="136"/>
      <c r="G37" s="45">
        <f t="shared" si="1"/>
        <v>9640.9</v>
      </c>
      <c r="H37" s="165"/>
      <c r="I37" s="46"/>
      <c r="J37" s="45"/>
      <c r="L37" s="164"/>
      <c r="M37" s="162"/>
      <c r="P37" s="37"/>
      <c r="Q37" s="37"/>
    </row>
    <row r="38" spans="2:17" ht="15.75">
      <c r="B38" s="44" t="str">
        <f t="shared" si="0"/>
        <v>FY 1999</v>
      </c>
      <c r="C38" s="136">
        <v>9979.2</v>
      </c>
      <c r="D38" s="136"/>
      <c r="E38" s="136"/>
      <c r="F38" s="136"/>
      <c r="G38" s="45">
        <f t="shared" si="1"/>
        <v>9979.2</v>
      </c>
      <c r="H38" s="165"/>
      <c r="I38" s="46" t="s">
        <v>14</v>
      </c>
      <c r="J38" s="45">
        <f>SUM(G9:G10)</f>
        <v>1732.7</v>
      </c>
      <c r="L38" s="164"/>
      <c r="M38" s="162"/>
      <c r="P38" s="37"/>
      <c r="Q38" s="37"/>
    </row>
    <row r="39" spans="2:17" ht="15.75">
      <c r="B39" s="44" t="str">
        <f t="shared" si="0"/>
        <v>FY 2000</v>
      </c>
      <c r="C39" s="136">
        <v>10433.2</v>
      </c>
      <c r="D39" s="136"/>
      <c r="E39" s="136"/>
      <c r="F39" s="136"/>
      <c r="G39" s="45">
        <f t="shared" si="1"/>
        <v>10433.2</v>
      </c>
      <c r="H39" s="165"/>
      <c r="I39" s="46" t="str">
        <f>LEFT(I38,4)+2&amp;"-"&amp;RIGHT(I38,2)+2</f>
        <v>1971-73</v>
      </c>
      <c r="J39" s="45">
        <f>SUM(G11:G12)</f>
        <v>1922.1</v>
      </c>
      <c r="L39" s="164"/>
      <c r="M39" s="162"/>
      <c r="P39" s="37"/>
      <c r="Q39" s="37"/>
    </row>
    <row r="40" spans="2:17" ht="15.75">
      <c r="B40" s="44" t="str">
        <f t="shared" si="0"/>
        <v>FY 2001</v>
      </c>
      <c r="C40" s="136">
        <v>10828.9</v>
      </c>
      <c r="D40" s="136"/>
      <c r="E40" s="136"/>
      <c r="F40" s="136"/>
      <c r="G40" s="45">
        <f t="shared" si="1"/>
        <v>10828.9</v>
      </c>
      <c r="H40" s="165"/>
      <c r="I40" s="46" t="str">
        <f aca="true" t="shared" si="2" ref="I40:I52">LEFT(I39,4)+2&amp;"-"&amp;RIGHT(I39,2)+2</f>
        <v>1973-75</v>
      </c>
      <c r="J40" s="45">
        <f>SUM(G13:G14)</f>
        <v>2372.4</v>
      </c>
      <c r="L40" s="164"/>
      <c r="M40" s="162"/>
      <c r="P40" s="37"/>
      <c r="Q40" s="37"/>
    </row>
    <row r="41" spans="2:17" ht="15.75">
      <c r="B41" s="44" t="str">
        <f t="shared" si="0"/>
        <v>FY 2002</v>
      </c>
      <c r="C41" s="136">
        <v>10450.7</v>
      </c>
      <c r="D41" s="136"/>
      <c r="E41" s="136"/>
      <c r="F41" s="136"/>
      <c r="G41" s="45">
        <f t="shared" si="1"/>
        <v>10450.7</v>
      </c>
      <c r="H41" s="165"/>
      <c r="I41" s="46" t="str">
        <f t="shared" si="2"/>
        <v>1975-77</v>
      </c>
      <c r="J41" s="45">
        <f>SUM(G15:G16)</f>
        <v>3395</v>
      </c>
      <c r="L41" s="164"/>
      <c r="M41" s="162"/>
      <c r="P41" s="37"/>
      <c r="Q41" s="37"/>
    </row>
    <row r="42" spans="2:17" ht="15.75">
      <c r="B42" s="44" t="str">
        <f t="shared" si="0"/>
        <v>FY 2003</v>
      </c>
      <c r="C42" s="136">
        <v>10689.9</v>
      </c>
      <c r="D42" s="136"/>
      <c r="E42" s="136"/>
      <c r="F42" s="136"/>
      <c r="G42" s="45">
        <f t="shared" si="1"/>
        <v>10689.9</v>
      </c>
      <c r="H42" s="165"/>
      <c r="I42" s="46" t="str">
        <f t="shared" si="2"/>
        <v>1977-79</v>
      </c>
      <c r="J42" s="45">
        <f>SUM(G17:G18)</f>
        <v>4490</v>
      </c>
      <c r="L42" s="164"/>
      <c r="M42" s="162"/>
      <c r="P42" s="37"/>
      <c r="Q42" s="37"/>
    </row>
    <row r="43" spans="2:17" ht="15.75">
      <c r="B43" s="44" t="str">
        <f t="shared" si="0"/>
        <v>FY 2004</v>
      </c>
      <c r="C43" s="136">
        <v>11321.1845</v>
      </c>
      <c r="D43" s="136"/>
      <c r="E43" s="136"/>
      <c r="F43" s="136"/>
      <c r="G43" s="45">
        <f t="shared" si="1"/>
        <v>11321.1845</v>
      </c>
      <c r="H43" s="165"/>
      <c r="I43" s="46" t="str">
        <f t="shared" si="2"/>
        <v>1979-81</v>
      </c>
      <c r="J43" s="45">
        <f>SUM(G19:G20)</f>
        <v>5356.4</v>
      </c>
      <c r="L43" s="164"/>
      <c r="M43" s="162"/>
      <c r="P43" s="37"/>
      <c r="Q43" s="37"/>
    </row>
    <row r="44" spans="2:17" ht="15.75">
      <c r="B44" s="44" t="str">
        <f t="shared" si="0"/>
        <v>FY 2005</v>
      </c>
      <c r="C44" s="136">
        <v>12067.32172</v>
      </c>
      <c r="D44" s="136"/>
      <c r="E44" s="136"/>
      <c r="F44" s="136"/>
      <c r="G44" s="45">
        <f t="shared" si="1"/>
        <v>12067.32172</v>
      </c>
      <c r="H44" s="165"/>
      <c r="I44" s="46" t="str">
        <f t="shared" si="2"/>
        <v>1981-83</v>
      </c>
      <c r="J44" s="45">
        <f>SUM(G21:G22)</f>
        <v>6801.4</v>
      </c>
      <c r="L44" s="164"/>
      <c r="M44" s="162"/>
      <c r="P44" s="37"/>
      <c r="Q44" s="37"/>
    </row>
    <row r="45" spans="2:17" ht="15.75">
      <c r="B45" s="44" t="str">
        <f t="shared" si="0"/>
        <v>FY 2006</v>
      </c>
      <c r="C45" s="136">
        <v>13328.8044</v>
      </c>
      <c r="D45" s="136"/>
      <c r="E45" s="136"/>
      <c r="F45" s="136"/>
      <c r="G45" s="45">
        <f t="shared" si="1"/>
        <v>13328.8044</v>
      </c>
      <c r="H45" s="165"/>
      <c r="I45" s="46" t="str">
        <f t="shared" si="2"/>
        <v>1983-85</v>
      </c>
      <c r="J45" s="45">
        <f>SUM(G23:G24)</f>
        <v>8202.4</v>
      </c>
      <c r="L45" s="164"/>
      <c r="M45" s="162"/>
      <c r="P45" s="37"/>
      <c r="Q45" s="37"/>
    </row>
    <row r="46" spans="2:17" ht="15.75">
      <c r="B46" s="44" t="str">
        <f t="shared" si="0"/>
        <v>FY 2007</v>
      </c>
      <c r="C46" s="136">
        <v>14443.1621</v>
      </c>
      <c r="D46" s="136"/>
      <c r="E46" s="136"/>
      <c r="F46" s="136"/>
      <c r="G46" s="45">
        <f t="shared" si="1"/>
        <v>14443.1621</v>
      </c>
      <c r="H46" s="165"/>
      <c r="I46" s="46" t="str">
        <f t="shared" si="2"/>
        <v>1985-87</v>
      </c>
      <c r="J46" s="45">
        <f>SUM(G25:G26)</f>
        <v>9574.599999999999</v>
      </c>
      <c r="L46" s="164"/>
      <c r="M46" s="162"/>
      <c r="P46" s="37"/>
      <c r="Q46" s="37"/>
    </row>
    <row r="47" spans="2:17" ht="15.75">
      <c r="B47" s="44" t="str">
        <f t="shared" si="0"/>
        <v>FY 2008</v>
      </c>
      <c r="C47" s="136">
        <v>14613.8953</v>
      </c>
      <c r="D47" s="136"/>
      <c r="E47" s="136"/>
      <c r="F47" s="136"/>
      <c r="G47" s="45">
        <f t="shared" si="1"/>
        <v>14613.8953</v>
      </c>
      <c r="H47" s="165"/>
      <c r="I47" s="46" t="str">
        <f t="shared" si="2"/>
        <v>1987-89</v>
      </c>
      <c r="J47" s="45">
        <f>SUM(G27:G28)</f>
        <v>10934.1</v>
      </c>
      <c r="L47" s="164"/>
      <c r="M47" s="162"/>
      <c r="P47" s="37"/>
      <c r="Q47" s="37"/>
    </row>
    <row r="48" spans="2:17" ht="15.75">
      <c r="B48" s="44" t="str">
        <f t="shared" si="0"/>
        <v>FY 2009</v>
      </c>
      <c r="C48" s="136">
        <v>13089.076</v>
      </c>
      <c r="D48" s="136"/>
      <c r="E48" s="136"/>
      <c r="F48" s="136"/>
      <c r="G48" s="45">
        <f t="shared" si="1"/>
        <v>13089.076</v>
      </c>
      <c r="H48" s="165"/>
      <c r="I48" s="46" t="str">
        <f t="shared" si="2"/>
        <v>1989-91</v>
      </c>
      <c r="J48" s="45">
        <f>SUM(G29:G30)</f>
        <v>13307.3</v>
      </c>
      <c r="L48" s="162" t="str">
        <f>LEFT(B48,7)</f>
        <v>FY 2009</v>
      </c>
      <c r="M48" s="169">
        <v>1513.8</v>
      </c>
      <c r="P48" s="37"/>
      <c r="Q48" s="37"/>
    </row>
    <row r="49" spans="2:17" ht="15.75">
      <c r="B49" s="44" t="str">
        <f>+"FY "&amp;RIGHT(B48,4)+1&amp;"**"</f>
        <v>FY 2010**</v>
      </c>
      <c r="C49" s="136">
        <v>13570.5081</v>
      </c>
      <c r="D49" s="136">
        <v>157.22942992000003</v>
      </c>
      <c r="E49" s="52"/>
      <c r="F49" s="52"/>
      <c r="G49" s="45">
        <f t="shared" si="1"/>
        <v>13727.73752992</v>
      </c>
      <c r="H49" s="166"/>
      <c r="I49" s="46" t="str">
        <f t="shared" si="2"/>
        <v>1991-93</v>
      </c>
      <c r="J49" s="45">
        <f>SUM(G31:G32)</f>
        <v>14862.2</v>
      </c>
      <c r="L49" s="162" t="str">
        <f aca="true" t="shared" si="3" ref="L49:L68">LEFT(B49,7)</f>
        <v>FY 2010</v>
      </c>
      <c r="M49" s="169">
        <v>1807.3</v>
      </c>
      <c r="P49" s="37"/>
      <c r="Q49" s="37"/>
    </row>
    <row r="50" spans="2:17" ht="15.75">
      <c r="B50" s="44" t="s">
        <v>124</v>
      </c>
      <c r="C50" s="136">
        <v>14647.5883</v>
      </c>
      <c r="D50" s="136">
        <v>111.63457528</v>
      </c>
      <c r="E50" s="136">
        <v>99.4982</v>
      </c>
      <c r="F50" s="136"/>
      <c r="G50" s="45">
        <f t="shared" si="1"/>
        <v>14858.72107528</v>
      </c>
      <c r="H50" s="166"/>
      <c r="I50" s="46" t="str">
        <f t="shared" si="2"/>
        <v>1993-95</v>
      </c>
      <c r="J50" s="45">
        <f>SUM(G33:G34)</f>
        <v>16564.699999999997</v>
      </c>
      <c r="L50" s="162" t="str">
        <f t="shared" si="3"/>
        <v>FY 2011</v>
      </c>
      <c r="M50" s="169">
        <v>1840.1</v>
      </c>
      <c r="O50" s="173"/>
      <c r="P50" s="37"/>
      <c r="Q50" s="37"/>
    </row>
    <row r="51" spans="2:17" ht="15.75">
      <c r="B51" s="44" t="s">
        <v>125</v>
      </c>
      <c r="C51" s="136">
        <v>14874.2347</v>
      </c>
      <c r="D51" s="136">
        <v>114.175926</v>
      </c>
      <c r="E51" s="136">
        <v>118.4888</v>
      </c>
      <c r="F51" s="136"/>
      <c r="G51" s="45">
        <f t="shared" si="1"/>
        <v>15106.899426</v>
      </c>
      <c r="H51" s="166"/>
      <c r="I51" s="46" t="str">
        <f t="shared" si="2"/>
        <v>1995-97</v>
      </c>
      <c r="J51" s="45">
        <f>SUM(G35:G36)</f>
        <v>17637.800000000003</v>
      </c>
      <c r="L51" s="162" t="str">
        <f t="shared" si="3"/>
        <v>FY 2012</v>
      </c>
      <c r="M51" s="169">
        <v>1879.4</v>
      </c>
      <c r="O51" s="173"/>
      <c r="P51" s="37"/>
      <c r="Q51" s="37"/>
    </row>
    <row r="52" spans="2:17" ht="15.75">
      <c r="B52" s="44" t="s">
        <v>126</v>
      </c>
      <c r="C52" s="136">
        <v>15782.7779</v>
      </c>
      <c r="D52" s="136">
        <v>101.091159</v>
      </c>
      <c r="E52" s="136">
        <v>125.5107</v>
      </c>
      <c r="F52" s="136"/>
      <c r="G52" s="45">
        <f t="shared" si="1"/>
        <v>16009.379759</v>
      </c>
      <c r="H52" s="166"/>
      <c r="I52" s="46" t="str">
        <f t="shared" si="2"/>
        <v>1997-99</v>
      </c>
      <c r="J52" s="45">
        <f>SUM(G37:G38)</f>
        <v>19620.1</v>
      </c>
      <c r="L52" s="162" t="str">
        <f t="shared" si="3"/>
        <v>FY 2013</v>
      </c>
      <c r="M52" s="169">
        <v>1920.7</v>
      </c>
      <c r="O52" s="173"/>
      <c r="P52" s="37"/>
      <c r="Q52" s="37"/>
    </row>
    <row r="53" spans="2:17" ht="15.75">
      <c r="B53" s="44" t="s">
        <v>127</v>
      </c>
      <c r="C53" s="136">
        <v>16382.55</v>
      </c>
      <c r="D53" s="170">
        <v>207.4776</v>
      </c>
      <c r="E53" s="136">
        <v>113.7184</v>
      </c>
      <c r="F53" s="136"/>
      <c r="G53" s="45">
        <f t="shared" si="1"/>
        <v>16703.746</v>
      </c>
      <c r="H53" s="166"/>
      <c r="I53" s="46" t="str">
        <f>LEFT(I52,4)+2&amp;"-"&amp;TEXT(RIGHT(I52,2)+2-100,"00")</f>
        <v>1999-01</v>
      </c>
      <c r="J53" s="45">
        <f>SUM(G39:G40)</f>
        <v>21262.1</v>
      </c>
      <c r="L53" s="162" t="str">
        <f t="shared" si="3"/>
        <v>FY 2014</v>
      </c>
      <c r="M53" s="169">
        <v>1958.9</v>
      </c>
      <c r="O53" s="173"/>
      <c r="P53" s="37"/>
      <c r="Q53" s="37"/>
    </row>
    <row r="54" spans="2:17" ht="15.75">
      <c r="B54" s="44" t="s">
        <v>128</v>
      </c>
      <c r="C54" s="136">
        <v>17283.4422</v>
      </c>
      <c r="D54" s="170">
        <v>213.4091</v>
      </c>
      <c r="E54" s="136">
        <v>120.2184</v>
      </c>
      <c r="F54" s="136"/>
      <c r="G54" s="45">
        <f t="shared" si="1"/>
        <v>17617.069700000004</v>
      </c>
      <c r="H54" s="166"/>
      <c r="I54" s="46" t="str">
        <f aca="true" t="shared" si="4" ref="I54:I67">LEFT(I53,4)+2&amp;"-"&amp;TEXT(RIGHT(I53,2)+2,"00")</f>
        <v>2001-03</v>
      </c>
      <c r="J54" s="45">
        <f>SUM(G41:G42)</f>
        <v>21140.6</v>
      </c>
      <c r="L54" s="162" t="str">
        <f t="shared" si="3"/>
        <v>FY 2015</v>
      </c>
      <c r="M54" s="169">
        <v>2004.3</v>
      </c>
      <c r="O54" s="173"/>
      <c r="P54" s="37"/>
      <c r="Q54" s="37"/>
    </row>
    <row r="55" spans="2:17" ht="15.75">
      <c r="B55" s="44" t="s">
        <v>129</v>
      </c>
      <c r="C55" s="136">
        <v>18578.6769</v>
      </c>
      <c r="D55" s="170">
        <v>214.7568</v>
      </c>
      <c r="E55" s="136">
        <v>139.1399</v>
      </c>
      <c r="F55" s="136"/>
      <c r="G55" s="45">
        <f t="shared" si="1"/>
        <v>18932.573599999996</v>
      </c>
      <c r="H55" s="166"/>
      <c r="I55" s="46" t="str">
        <f t="shared" si="4"/>
        <v>2003-05</v>
      </c>
      <c r="J55" s="45">
        <f>SUM(G43:G44)</f>
        <v>23388.50622</v>
      </c>
      <c r="L55" s="162" t="str">
        <f t="shared" si="3"/>
        <v>FY 2016</v>
      </c>
      <c r="M55" s="169">
        <v>2047.1</v>
      </c>
      <c r="O55" s="173"/>
      <c r="P55" s="37"/>
      <c r="Q55" s="37"/>
    </row>
    <row r="56" spans="2:17" ht="15.75">
      <c r="B56" s="44" t="s">
        <v>130</v>
      </c>
      <c r="C56" s="136">
        <v>19738.7359</v>
      </c>
      <c r="D56" s="170">
        <v>252.4195</v>
      </c>
      <c r="E56" s="136">
        <v>126.6095</v>
      </c>
      <c r="F56" s="136"/>
      <c r="G56" s="45">
        <f t="shared" si="1"/>
        <v>20117.7649</v>
      </c>
      <c r="H56" s="166"/>
      <c r="I56" s="46" t="str">
        <f t="shared" si="4"/>
        <v>2005-07</v>
      </c>
      <c r="J56" s="45">
        <f>SUM(G45:G46)</f>
        <v>27771.966500000002</v>
      </c>
      <c r="L56" s="162" t="str">
        <f t="shared" si="3"/>
        <v>FY 2017</v>
      </c>
      <c r="M56" s="169">
        <v>2085.7</v>
      </c>
      <c r="O56" s="173"/>
      <c r="P56" s="37"/>
      <c r="Q56" s="37"/>
    </row>
    <row r="57" spans="2:17" ht="15.75">
      <c r="B57" s="44" t="s">
        <v>131</v>
      </c>
      <c r="C57" s="136">
        <v>21712.3404</v>
      </c>
      <c r="D57" s="170">
        <v>301.801</v>
      </c>
      <c r="E57" s="136">
        <v>128.5444</v>
      </c>
      <c r="F57" s="136"/>
      <c r="G57" s="45">
        <f t="shared" si="1"/>
        <v>22142.6858</v>
      </c>
      <c r="H57" s="166"/>
      <c r="I57" s="46" t="str">
        <f t="shared" si="4"/>
        <v>2007-09</v>
      </c>
      <c r="J57" s="45">
        <f>SUM(G47:G48)</f>
        <v>27702.971299999997</v>
      </c>
      <c r="L57" s="162" t="str">
        <f t="shared" si="3"/>
        <v>FY 2018</v>
      </c>
      <c r="M57" s="169">
        <v>2739.78195888</v>
      </c>
      <c r="O57" s="173"/>
      <c r="P57" s="37"/>
      <c r="Q57" s="37"/>
    </row>
    <row r="58" spans="2:17" ht="15.75">
      <c r="B58" s="44" t="s">
        <v>132</v>
      </c>
      <c r="C58" s="136">
        <v>22430.2115</v>
      </c>
      <c r="D58" s="170">
        <v>1352.3286</v>
      </c>
      <c r="E58" s="136">
        <v>155.6713</v>
      </c>
      <c r="F58" s="136"/>
      <c r="G58" s="45">
        <f t="shared" si="1"/>
        <v>23938.211400000004</v>
      </c>
      <c r="H58" s="166"/>
      <c r="I58" s="46" t="str">
        <f t="shared" si="4"/>
        <v>2009-11</v>
      </c>
      <c r="J58" s="45">
        <f>SUM(G49:G50)</f>
        <v>28586.4586052</v>
      </c>
      <c r="L58" s="162" t="str">
        <f t="shared" si="3"/>
        <v>FY 2019</v>
      </c>
      <c r="M58" s="169">
        <v>2402.6691803300005</v>
      </c>
      <c r="O58" s="173"/>
      <c r="P58" s="37"/>
      <c r="Q58" s="37"/>
    </row>
    <row r="59" spans="2:17" ht="15.75">
      <c r="B59" s="44" t="s">
        <v>136</v>
      </c>
      <c r="C59" s="136">
        <v>23817.3287</v>
      </c>
      <c r="D59" s="170">
        <v>913.3614</v>
      </c>
      <c r="E59" s="136">
        <v>152.5039</v>
      </c>
      <c r="F59" s="170">
        <v>31.8633</v>
      </c>
      <c r="G59" s="45">
        <f aca="true" t="shared" si="5" ref="G59:G68">+D59+C59+E59+F59</f>
        <v>24915.0573</v>
      </c>
      <c r="H59" s="166"/>
      <c r="I59" s="46" t="str">
        <f t="shared" si="4"/>
        <v>2011-13</v>
      </c>
      <c r="J59" s="45">
        <f>SUM(G51:G52)</f>
        <v>31116.279185</v>
      </c>
      <c r="L59" s="162" t="str">
        <f t="shared" si="3"/>
        <v>FY 2020</v>
      </c>
      <c r="M59" s="169">
        <v>3464.8758</v>
      </c>
      <c r="O59" s="173"/>
      <c r="P59" s="37"/>
      <c r="Q59" s="37"/>
    </row>
    <row r="60" spans="2:17" ht="15.75">
      <c r="B60" s="44" t="s">
        <v>137</v>
      </c>
      <c r="C60" s="136">
        <v>26986.0841</v>
      </c>
      <c r="D60" s="170">
        <v>725.7841</v>
      </c>
      <c r="E60" s="136">
        <v>184.3812</v>
      </c>
      <c r="F60" s="170">
        <v>320.3757</v>
      </c>
      <c r="G60" s="45">
        <f t="shared" si="5"/>
        <v>28216.6251</v>
      </c>
      <c r="H60" s="166"/>
      <c r="I60" s="46" t="str">
        <f t="shared" si="4"/>
        <v>2013-15</v>
      </c>
      <c r="J60" s="45">
        <f>SUM(G53:G54)</f>
        <v>34320.81570000001</v>
      </c>
      <c r="L60" s="162" t="str">
        <f t="shared" si="3"/>
        <v>FY 2021</v>
      </c>
      <c r="M60" s="169">
        <v>4410.29</v>
      </c>
      <c r="O60" s="173"/>
      <c r="P60" s="37"/>
      <c r="Q60" s="37"/>
    </row>
    <row r="61" spans="2:17" ht="15.75">
      <c r="B61" s="44" t="s">
        <v>144</v>
      </c>
      <c r="C61" s="136">
        <v>30029.6924</v>
      </c>
      <c r="D61" s="170">
        <v>889.7179</v>
      </c>
      <c r="E61" s="136">
        <v>189.6693</v>
      </c>
      <c r="F61" s="170">
        <v>368.6304</v>
      </c>
      <c r="G61" s="45">
        <f t="shared" si="5"/>
        <v>31477.71</v>
      </c>
      <c r="I61" s="46" t="str">
        <f t="shared" si="4"/>
        <v>2015-17</v>
      </c>
      <c r="J61" s="45">
        <f>SUM(G55:G56)</f>
        <v>39050.3385</v>
      </c>
      <c r="L61" s="162" t="str">
        <f t="shared" si="3"/>
        <v>FY 2022</v>
      </c>
      <c r="M61" s="169">
        <v>4426.8963</v>
      </c>
      <c r="O61" s="175"/>
      <c r="P61" s="37"/>
      <c r="Q61" s="37"/>
    </row>
    <row r="62" spans="2:17" ht="15.75">
      <c r="B62" s="44" t="s">
        <v>145</v>
      </c>
      <c r="C62" s="136">
        <v>30971.8832</v>
      </c>
      <c r="D62" s="170">
        <v>1685.4265</v>
      </c>
      <c r="E62" s="136">
        <v>188.4051</v>
      </c>
      <c r="F62" s="170">
        <v>410.3855</v>
      </c>
      <c r="G62" s="45">
        <f t="shared" si="5"/>
        <v>33256.1003</v>
      </c>
      <c r="I62" s="46" t="str">
        <f t="shared" si="4"/>
        <v>2017-19</v>
      </c>
      <c r="J62" s="45">
        <f>SUM(G57:G58)</f>
        <v>46080.89720000001</v>
      </c>
      <c r="L62" s="162" t="str">
        <f t="shared" si="3"/>
        <v>FY 2023</v>
      </c>
      <c r="M62" s="169">
        <v>4492.7424</v>
      </c>
      <c r="O62" s="175"/>
      <c r="P62" s="37"/>
      <c r="Q62" s="37"/>
    </row>
    <row r="63" spans="2:17" ht="15.75">
      <c r="B63" s="44" t="s">
        <v>154</v>
      </c>
      <c r="C63" s="136">
        <v>31230.0968</v>
      </c>
      <c r="D63" s="170">
        <v>1061.4579</v>
      </c>
      <c r="E63" s="136">
        <v>205.6999</v>
      </c>
      <c r="F63" s="170">
        <v>421.9982</v>
      </c>
      <c r="G63" s="45">
        <f t="shared" si="5"/>
        <v>32919.2528</v>
      </c>
      <c r="I63" s="46" t="str">
        <f t="shared" si="4"/>
        <v>2019-21</v>
      </c>
      <c r="J63" s="45">
        <f>SUM(G59:G60)</f>
        <v>53131.682400000005</v>
      </c>
      <c r="L63" s="162" t="str">
        <f t="shared" si="3"/>
        <v>FY 2024</v>
      </c>
      <c r="M63" s="169">
        <v>4611.6709</v>
      </c>
      <c r="O63" s="175"/>
      <c r="P63" s="37"/>
      <c r="Q63" s="37"/>
    </row>
    <row r="64" spans="2:17" ht="15.75">
      <c r="B64" s="44" t="s">
        <v>155</v>
      </c>
      <c r="C64" s="136">
        <v>32352.122</v>
      </c>
      <c r="D64" s="170">
        <v>1111.612</v>
      </c>
      <c r="E64" s="136">
        <v>188.4275</v>
      </c>
      <c r="F64" s="170">
        <v>433.714</v>
      </c>
      <c r="G64" s="45">
        <f t="shared" si="5"/>
        <v>34085.875499999995</v>
      </c>
      <c r="I64" s="46" t="str">
        <f t="shared" si="4"/>
        <v>2021-23</v>
      </c>
      <c r="J64" s="45">
        <f>SUM(G61:G62)</f>
        <v>64733.8103</v>
      </c>
      <c r="L64" s="162" t="str">
        <f t="shared" si="3"/>
        <v>FY 2025</v>
      </c>
      <c r="M64" s="169">
        <v>4718.063</v>
      </c>
      <c r="O64" s="175"/>
      <c r="P64" s="37"/>
      <c r="Q64" s="37"/>
    </row>
    <row r="65" spans="2:17" ht="15.75">
      <c r="B65" s="44" t="s">
        <v>166</v>
      </c>
      <c r="C65" s="136">
        <v>33385.5905</v>
      </c>
      <c r="D65" s="170">
        <v>1159.9203</v>
      </c>
      <c r="E65" s="136">
        <v>181.8834</v>
      </c>
      <c r="F65" s="170">
        <v>446.9357</v>
      </c>
      <c r="G65" s="45">
        <f t="shared" si="5"/>
        <v>35174.3299</v>
      </c>
      <c r="I65" s="46" t="str">
        <f t="shared" si="4"/>
        <v>2023-25</v>
      </c>
      <c r="J65" s="45">
        <f>SUM(G63:G64)</f>
        <v>67005.1283</v>
      </c>
      <c r="L65" s="162" t="str">
        <f t="shared" si="3"/>
        <v>FY 2026</v>
      </c>
      <c r="M65" s="169">
        <v>4827.2507</v>
      </c>
      <c r="O65" s="175"/>
      <c r="P65" s="37"/>
      <c r="Q65" s="37"/>
    </row>
    <row r="66" spans="2:17" ht="15.75">
      <c r="B66" s="44" t="s">
        <v>167</v>
      </c>
      <c r="C66" s="136">
        <v>34671.5772</v>
      </c>
      <c r="D66" s="170">
        <v>1218.3341</v>
      </c>
      <c r="E66" s="136">
        <v>193.9881</v>
      </c>
      <c r="F66" s="170">
        <v>462.9322</v>
      </c>
      <c r="G66" s="45">
        <f t="shared" si="5"/>
        <v>36546.831600000005</v>
      </c>
      <c r="I66" s="46" t="str">
        <f t="shared" si="4"/>
        <v>2025-27</v>
      </c>
      <c r="J66" s="45">
        <f>SUM(G65:G66)</f>
        <v>71721.1615</v>
      </c>
      <c r="L66" s="162" t="str">
        <f t="shared" si="3"/>
        <v>FY 2027</v>
      </c>
      <c r="M66" s="169">
        <v>4939.9748</v>
      </c>
      <c r="P66" s="37"/>
      <c r="Q66" s="37"/>
    </row>
    <row r="67" spans="2:17" ht="15.75">
      <c r="B67" s="44" t="s">
        <v>178</v>
      </c>
      <c r="C67" s="136">
        <v>35863.7119</v>
      </c>
      <c r="D67" s="170">
        <v>1272.9026</v>
      </c>
      <c r="E67" s="136">
        <v>195.9068</v>
      </c>
      <c r="F67" s="170">
        <v>480.037</v>
      </c>
      <c r="G67" s="45">
        <f t="shared" si="5"/>
        <v>37812.5583</v>
      </c>
      <c r="I67" s="46" t="str">
        <f t="shared" si="4"/>
        <v>2027-29</v>
      </c>
      <c r="J67" s="45">
        <f>SUM(G67:G68)</f>
        <v>76948.2635</v>
      </c>
      <c r="L67" s="162" t="str">
        <f t="shared" si="3"/>
        <v>FY 2028</v>
      </c>
      <c r="M67" s="169">
        <v>5054.6771</v>
      </c>
      <c r="P67" s="37"/>
      <c r="Q67" s="37"/>
    </row>
    <row r="68" spans="2:17" ht="15.75">
      <c r="B68" s="44" t="s">
        <v>179</v>
      </c>
      <c r="C68" s="136">
        <v>37118.0078</v>
      </c>
      <c r="D68" s="170">
        <v>1322.9024</v>
      </c>
      <c r="E68" s="136">
        <v>197.2089</v>
      </c>
      <c r="F68" s="170">
        <v>497.5861</v>
      </c>
      <c r="G68" s="45">
        <f t="shared" si="5"/>
        <v>39135.7052</v>
      </c>
      <c r="I68" s="46"/>
      <c r="J68" s="45"/>
      <c r="L68" s="162" t="str">
        <f t="shared" si="3"/>
        <v>FY 2029</v>
      </c>
      <c r="M68" s="169">
        <v>5172.6714</v>
      </c>
      <c r="P68" s="37"/>
      <c r="Q68" s="37"/>
    </row>
    <row r="69" spans="2:10" ht="15.75">
      <c r="B69" s="151"/>
      <c r="C69" s="152"/>
      <c r="D69" s="152"/>
      <c r="E69" s="152"/>
      <c r="F69" s="152"/>
      <c r="G69" s="153"/>
      <c r="I69" s="158"/>
      <c r="J69" s="159"/>
    </row>
    <row r="70" spans="1:7" ht="15.75">
      <c r="A70" s="1" t="s">
        <v>118</v>
      </c>
      <c r="B70" s="167"/>
      <c r="C70" s="167"/>
      <c r="D70" s="167"/>
      <c r="E70" s="167"/>
      <c r="F70" s="167"/>
      <c r="G70" s="167"/>
    </row>
    <row r="71" ht="15.75">
      <c r="A71" s="168" t="s">
        <v>133</v>
      </c>
    </row>
    <row r="72" ht="15.75">
      <c r="A72" s="168" t="s">
        <v>169</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B1:O34"/>
  <sheetViews>
    <sheetView showGridLines="0" zoomScalePageLayoutView="0" workbookViewId="0" topLeftCell="A1">
      <selection activeCell="A1" sqref="A1"/>
    </sheetView>
  </sheetViews>
  <sheetFormatPr defaultColWidth="8.77734375" defaultRowHeight="15.75"/>
  <cols>
    <col min="1" max="1" width="4.21484375" style="106" customWidth="1"/>
    <col min="2" max="2" width="13.6640625" style="106" customWidth="1"/>
    <col min="3" max="7" width="8.21484375" style="106" customWidth="1"/>
    <col min="8" max="16384" width="8.77734375" style="106" customWidth="1"/>
  </cols>
  <sheetData>
    <row r="1" spans="2:7" ht="23.25">
      <c r="B1" s="187" t="s">
        <v>98</v>
      </c>
      <c r="C1" s="187"/>
      <c r="D1" s="187"/>
      <c r="E1" s="187"/>
      <c r="F1" s="187"/>
      <c r="G1" s="187"/>
    </row>
    <row r="2" spans="2:7" ht="18.75">
      <c r="B2" s="107"/>
      <c r="C2" s="107"/>
      <c r="D2" s="107">
        <v>2009</v>
      </c>
      <c r="E2" s="107"/>
      <c r="F2" s="107"/>
      <c r="G2" s="107"/>
    </row>
    <row r="3" spans="2:7" ht="18.75">
      <c r="B3" s="107"/>
      <c r="C3" s="107"/>
      <c r="D3" s="107"/>
      <c r="E3" s="107"/>
      <c r="F3" s="107"/>
      <c r="G3" s="107"/>
    </row>
    <row r="4" spans="2:7" s="108" customFormat="1" ht="18.75">
      <c r="B4" s="183" t="s">
        <v>99</v>
      </c>
      <c r="C4" s="183"/>
      <c r="D4" s="183"/>
      <c r="E4" s="183"/>
      <c r="F4" s="183"/>
      <c r="G4" s="183"/>
    </row>
    <row r="5" spans="2:7" ht="15">
      <c r="B5" s="184" t="s">
        <v>100</v>
      </c>
      <c r="C5" s="184"/>
      <c r="D5" s="184"/>
      <c r="E5" s="184"/>
      <c r="F5" s="184"/>
      <c r="G5" s="184"/>
    </row>
    <row r="6" spans="2:7" ht="9.75" customHeight="1">
      <c r="B6" s="109"/>
      <c r="C6" s="109"/>
      <c r="D6" s="109"/>
      <c r="E6" s="109"/>
      <c r="F6" s="109"/>
      <c r="G6" s="109"/>
    </row>
    <row r="7" spans="2:7" ht="20.25" customHeight="1">
      <c r="B7" s="110"/>
      <c r="C7" s="185" t="s">
        <v>101</v>
      </c>
      <c r="D7" s="185"/>
      <c r="E7" s="185"/>
      <c r="F7" s="185"/>
      <c r="G7" s="185"/>
    </row>
    <row r="8" spans="2:7" ht="20.25" customHeight="1">
      <c r="B8" s="111" t="s">
        <v>102</v>
      </c>
      <c r="C8" s="112">
        <v>0.5</v>
      </c>
      <c r="D8" s="113">
        <v>0.65</v>
      </c>
      <c r="E8" s="112">
        <v>0.85</v>
      </c>
      <c r="F8" s="113">
        <v>1</v>
      </c>
      <c r="G8" s="112">
        <v>1.25</v>
      </c>
    </row>
    <row r="9" spans="2:7" ht="20.25" customHeight="1">
      <c r="B9" s="114" t="s">
        <v>103</v>
      </c>
      <c r="C9" s="115">
        <f aca="true" t="shared" si="0" ref="C9:E14">$F9*C$8</f>
        <v>20200</v>
      </c>
      <c r="D9" s="116">
        <f t="shared" si="0"/>
        <v>26260</v>
      </c>
      <c r="E9" s="115">
        <f t="shared" si="0"/>
        <v>34340</v>
      </c>
      <c r="F9" s="117">
        <v>40400</v>
      </c>
      <c r="G9" s="115">
        <f aca="true" t="shared" si="1" ref="G9:G14">$F9*G$8</f>
        <v>50500</v>
      </c>
    </row>
    <row r="10" spans="2:7" ht="20.25" customHeight="1">
      <c r="B10" s="114" t="s">
        <v>104</v>
      </c>
      <c r="C10" s="115">
        <f t="shared" si="0"/>
        <v>26400</v>
      </c>
      <c r="D10" s="116">
        <f t="shared" si="0"/>
        <v>34320</v>
      </c>
      <c r="E10" s="115">
        <f t="shared" si="0"/>
        <v>44880</v>
      </c>
      <c r="F10" s="117">
        <v>52800</v>
      </c>
      <c r="G10" s="115">
        <f t="shared" si="1"/>
        <v>66000</v>
      </c>
    </row>
    <row r="11" spans="2:7" ht="20.25" customHeight="1">
      <c r="B11" s="114" t="s">
        <v>105</v>
      </c>
      <c r="C11" s="115">
        <f t="shared" si="0"/>
        <v>32650</v>
      </c>
      <c r="D11" s="116">
        <f t="shared" si="0"/>
        <v>42445</v>
      </c>
      <c r="E11" s="115">
        <f t="shared" si="0"/>
        <v>55505</v>
      </c>
      <c r="F11" s="117">
        <v>65300</v>
      </c>
      <c r="G11" s="115">
        <f t="shared" si="1"/>
        <v>81625</v>
      </c>
    </row>
    <row r="12" spans="2:7" ht="20.25" customHeight="1">
      <c r="B12" s="114" t="s">
        <v>106</v>
      </c>
      <c r="C12" s="115">
        <f t="shared" si="0"/>
        <v>38850</v>
      </c>
      <c r="D12" s="116">
        <f t="shared" si="0"/>
        <v>50505</v>
      </c>
      <c r="E12" s="115">
        <f t="shared" si="0"/>
        <v>66045</v>
      </c>
      <c r="F12" s="117">
        <v>77700</v>
      </c>
      <c r="G12" s="115">
        <f t="shared" si="1"/>
        <v>97125</v>
      </c>
    </row>
    <row r="13" spans="2:7" ht="20.25" customHeight="1">
      <c r="B13" s="114" t="s">
        <v>107</v>
      </c>
      <c r="C13" s="115">
        <f t="shared" si="0"/>
        <v>45050</v>
      </c>
      <c r="D13" s="116">
        <f t="shared" si="0"/>
        <v>58565</v>
      </c>
      <c r="E13" s="115">
        <f t="shared" si="0"/>
        <v>76585</v>
      </c>
      <c r="F13" s="117">
        <v>90100</v>
      </c>
      <c r="G13" s="115">
        <f t="shared" si="1"/>
        <v>112625</v>
      </c>
    </row>
    <row r="14" spans="2:7" ht="20.25" customHeight="1">
      <c r="B14" s="114" t="s">
        <v>108</v>
      </c>
      <c r="C14" s="115">
        <f t="shared" si="0"/>
        <v>51250</v>
      </c>
      <c r="D14" s="116">
        <f t="shared" si="0"/>
        <v>66625</v>
      </c>
      <c r="E14" s="115">
        <f t="shared" si="0"/>
        <v>87125</v>
      </c>
      <c r="F14" s="117">
        <v>102500</v>
      </c>
      <c r="G14" s="115">
        <f t="shared" si="1"/>
        <v>128125</v>
      </c>
    </row>
    <row r="15" spans="2:7" ht="35.25" customHeight="1">
      <c r="B15" s="186" t="s">
        <v>109</v>
      </c>
      <c r="C15" s="186"/>
      <c r="D15" s="186"/>
      <c r="E15" s="186"/>
      <c r="F15" s="186"/>
      <c r="G15" s="186"/>
    </row>
    <row r="16" spans="2:8" ht="15">
      <c r="B16" s="188"/>
      <c r="C16" s="188"/>
      <c r="D16" s="188"/>
      <c r="E16" s="188"/>
      <c r="F16" s="188"/>
      <c r="G16" s="188"/>
      <c r="H16" s="188"/>
    </row>
    <row r="17" spans="2:8" ht="15">
      <c r="B17" s="118"/>
      <c r="C17" s="118"/>
      <c r="D17" s="118"/>
      <c r="E17" s="118"/>
      <c r="F17" s="118"/>
      <c r="G17" s="118"/>
      <c r="H17" s="118"/>
    </row>
    <row r="18" spans="2:7" ht="18.75">
      <c r="B18" s="183" t="s">
        <v>110</v>
      </c>
      <c r="C18" s="183"/>
      <c r="D18" s="183"/>
      <c r="E18" s="183"/>
      <c r="F18" s="183"/>
      <c r="G18" s="183"/>
    </row>
    <row r="19" spans="2:7" ht="15">
      <c r="B19" s="184" t="s">
        <v>111</v>
      </c>
      <c r="C19" s="184"/>
      <c r="D19" s="184"/>
      <c r="E19" s="184"/>
      <c r="F19" s="184"/>
      <c r="G19" s="184"/>
    </row>
    <row r="20" spans="2:7" ht="9.75" customHeight="1">
      <c r="B20" s="119"/>
      <c r="C20" s="120"/>
      <c r="D20" s="120"/>
      <c r="E20" s="120"/>
      <c r="F20" s="120"/>
      <c r="G20" s="120"/>
    </row>
    <row r="21" spans="2:7" ht="20.25" customHeight="1">
      <c r="B21" s="121"/>
      <c r="C21" s="185" t="s">
        <v>101</v>
      </c>
      <c r="D21" s="185"/>
      <c r="E21" s="185"/>
      <c r="F21" s="185"/>
      <c r="G21" s="185"/>
    </row>
    <row r="22" spans="2:15" ht="20.25" customHeight="1">
      <c r="B22" s="111" t="s">
        <v>102</v>
      </c>
      <c r="C22" s="112">
        <v>1</v>
      </c>
      <c r="D22" s="113">
        <v>1.85</v>
      </c>
      <c r="E22" s="112">
        <v>2</v>
      </c>
      <c r="F22" s="113">
        <v>2.5</v>
      </c>
      <c r="G22" s="112">
        <v>3</v>
      </c>
      <c r="O22" s="122"/>
    </row>
    <row r="23" spans="2:7" ht="20.25" customHeight="1">
      <c r="B23" s="114" t="s">
        <v>103</v>
      </c>
      <c r="C23" s="123">
        <v>10800</v>
      </c>
      <c r="D23" s="116">
        <f aca="true" t="shared" si="2" ref="D23:G28">$C23*D$22</f>
        <v>19980</v>
      </c>
      <c r="E23" s="115">
        <f t="shared" si="2"/>
        <v>21600</v>
      </c>
      <c r="F23" s="116">
        <f t="shared" si="2"/>
        <v>27000</v>
      </c>
      <c r="G23" s="115">
        <f t="shared" si="2"/>
        <v>32400</v>
      </c>
    </row>
    <row r="24" spans="2:7" ht="20.25" customHeight="1">
      <c r="B24" s="114" t="s">
        <v>104</v>
      </c>
      <c r="C24" s="123">
        <v>14600</v>
      </c>
      <c r="D24" s="116">
        <f t="shared" si="2"/>
        <v>27010</v>
      </c>
      <c r="E24" s="115">
        <f t="shared" si="2"/>
        <v>29200</v>
      </c>
      <c r="F24" s="116">
        <f t="shared" si="2"/>
        <v>36500</v>
      </c>
      <c r="G24" s="115">
        <f t="shared" si="2"/>
        <v>43800</v>
      </c>
    </row>
    <row r="25" spans="2:7" ht="20.25" customHeight="1">
      <c r="B25" s="114" t="s">
        <v>105</v>
      </c>
      <c r="C25" s="123">
        <v>18300</v>
      </c>
      <c r="D25" s="116">
        <f t="shared" si="2"/>
        <v>33855</v>
      </c>
      <c r="E25" s="115">
        <f t="shared" si="2"/>
        <v>36600</v>
      </c>
      <c r="F25" s="116">
        <f t="shared" si="2"/>
        <v>45750</v>
      </c>
      <c r="G25" s="115">
        <f t="shared" si="2"/>
        <v>54900</v>
      </c>
    </row>
    <row r="26" spans="2:7" ht="20.25" customHeight="1">
      <c r="B26" s="114" t="s">
        <v>106</v>
      </c>
      <c r="C26" s="123">
        <v>22100</v>
      </c>
      <c r="D26" s="116">
        <f t="shared" si="2"/>
        <v>40885</v>
      </c>
      <c r="E26" s="115">
        <f t="shared" si="2"/>
        <v>44200</v>
      </c>
      <c r="F26" s="116">
        <f t="shared" si="2"/>
        <v>55250</v>
      </c>
      <c r="G26" s="115">
        <f t="shared" si="2"/>
        <v>66300</v>
      </c>
    </row>
    <row r="27" spans="2:7" ht="20.25" customHeight="1">
      <c r="B27" s="114" t="s">
        <v>107</v>
      </c>
      <c r="C27" s="123">
        <v>25800</v>
      </c>
      <c r="D27" s="116">
        <f t="shared" si="2"/>
        <v>47730</v>
      </c>
      <c r="E27" s="115">
        <f t="shared" si="2"/>
        <v>51600</v>
      </c>
      <c r="F27" s="116">
        <f t="shared" si="2"/>
        <v>64500</v>
      </c>
      <c r="G27" s="115">
        <f t="shared" si="2"/>
        <v>77400</v>
      </c>
    </row>
    <row r="28" spans="2:7" ht="20.25" customHeight="1">
      <c r="B28" s="114" t="s">
        <v>108</v>
      </c>
      <c r="C28" s="123">
        <v>29500</v>
      </c>
      <c r="D28" s="116">
        <f t="shared" si="2"/>
        <v>54575</v>
      </c>
      <c r="E28" s="115">
        <f t="shared" si="2"/>
        <v>59000</v>
      </c>
      <c r="F28" s="116">
        <f t="shared" si="2"/>
        <v>73750</v>
      </c>
      <c r="G28" s="115">
        <f t="shared" si="2"/>
        <v>88500</v>
      </c>
    </row>
    <row r="29" spans="2:7" ht="30.75" customHeight="1">
      <c r="B29" s="186" t="s">
        <v>112</v>
      </c>
      <c r="C29" s="186"/>
      <c r="D29" s="186"/>
      <c r="E29" s="186"/>
      <c r="F29" s="186"/>
      <c r="G29" s="186"/>
    </row>
    <row r="30" spans="2:7" ht="15">
      <c r="B30" s="124"/>
      <c r="C30" s="125"/>
      <c r="D30" s="125"/>
      <c r="E30" s="125"/>
      <c r="F30" s="125"/>
      <c r="G30" s="125"/>
    </row>
    <row r="34" ht="15">
      <c r="B34" s="122"/>
    </row>
  </sheetData>
  <sheetProtection/>
  <mergeCells count="10">
    <mergeCell ref="B18:G18"/>
    <mergeCell ref="B19:G19"/>
    <mergeCell ref="C21:G21"/>
    <mergeCell ref="B29:G29"/>
    <mergeCell ref="B1:G1"/>
    <mergeCell ref="B4:G4"/>
    <mergeCell ref="B5:G5"/>
    <mergeCell ref="C7:G7"/>
    <mergeCell ref="B15:G15"/>
    <mergeCell ref="B16:H16"/>
  </mergeCells>
  <printOptions horizontalCentered="1"/>
  <pageMargins left="0.7" right="0.7" top="0.75" bottom="0.75" header="0.3" footer="0.3"/>
  <pageSetup horizontalDpi="600" verticalDpi="600" orientation="portrait" r:id="rId1"/>
  <headerFooter>
    <oddFooter>&amp;L&amp;"-,Italic"&amp;8LEAP Office - &amp;D&amp;R&amp;"-,Italic"&amp;8&amp;F</oddFooter>
  </headerFooter>
</worksheet>
</file>

<file path=xl/worksheets/sheet12.xml><?xml version="1.0" encoding="utf-8"?>
<worksheet xmlns="http://schemas.openxmlformats.org/spreadsheetml/2006/main" xmlns:r="http://schemas.openxmlformats.org/officeDocument/2006/relationships">
  <sheetPr codeName="Sheet13"/>
  <dimension ref="B1:H34"/>
  <sheetViews>
    <sheetView showGridLines="0" zoomScalePageLayoutView="0" workbookViewId="0" topLeftCell="A1">
      <selection activeCell="A1" sqref="A1"/>
    </sheetView>
  </sheetViews>
  <sheetFormatPr defaultColWidth="8.77734375" defaultRowHeight="15.75"/>
  <cols>
    <col min="1" max="1" width="4.21484375" style="106" customWidth="1"/>
    <col min="2" max="2" width="13.6640625" style="106" customWidth="1"/>
    <col min="3" max="7" width="8.21484375" style="106" customWidth="1"/>
    <col min="8" max="16384" width="8.77734375" style="106" customWidth="1"/>
  </cols>
  <sheetData>
    <row r="1" spans="2:7" ht="23.25">
      <c r="B1" s="187" t="s">
        <v>98</v>
      </c>
      <c r="C1" s="187"/>
      <c r="D1" s="187"/>
      <c r="E1" s="187"/>
      <c r="F1" s="187"/>
      <c r="G1" s="187"/>
    </row>
    <row r="2" spans="2:7" ht="18.75">
      <c r="B2" s="107"/>
      <c r="C2" s="107"/>
      <c r="D2" s="107">
        <v>2008</v>
      </c>
      <c r="E2" s="107"/>
      <c r="F2" s="107"/>
      <c r="G2" s="107"/>
    </row>
    <row r="3" spans="2:7" ht="18.75">
      <c r="B3" s="107"/>
      <c r="C3" s="107"/>
      <c r="D3" s="107"/>
      <c r="E3" s="107"/>
      <c r="F3" s="107"/>
      <c r="G3" s="107"/>
    </row>
    <row r="4" spans="2:7" ht="18.75">
      <c r="B4" s="183" t="s">
        <v>99</v>
      </c>
      <c r="C4" s="183"/>
      <c r="D4" s="183"/>
      <c r="E4" s="183"/>
      <c r="F4" s="183"/>
      <c r="G4" s="183"/>
    </row>
    <row r="5" spans="2:7" ht="15">
      <c r="B5" s="184" t="s">
        <v>100</v>
      </c>
      <c r="C5" s="184"/>
      <c r="D5" s="184"/>
      <c r="E5" s="184"/>
      <c r="F5" s="184"/>
      <c r="G5" s="184"/>
    </row>
    <row r="6" spans="2:7" ht="9.75" customHeight="1">
      <c r="B6" s="109"/>
      <c r="C6" s="109"/>
      <c r="D6" s="109"/>
      <c r="E6" s="109"/>
      <c r="F6" s="109"/>
      <c r="G6" s="109"/>
    </row>
    <row r="7" spans="2:7" ht="20.25" customHeight="1">
      <c r="B7" s="110"/>
      <c r="C7" s="185" t="s">
        <v>101</v>
      </c>
      <c r="D7" s="185"/>
      <c r="E7" s="185"/>
      <c r="F7" s="185"/>
      <c r="G7" s="185"/>
    </row>
    <row r="8" spans="2:7" ht="20.25" customHeight="1">
      <c r="B8" s="111" t="s">
        <v>102</v>
      </c>
      <c r="C8" s="112">
        <v>0.5</v>
      </c>
      <c r="D8" s="113">
        <v>0.65</v>
      </c>
      <c r="E8" s="112">
        <v>0.85</v>
      </c>
      <c r="F8" s="113">
        <v>1</v>
      </c>
      <c r="G8" s="112">
        <v>1.25</v>
      </c>
    </row>
    <row r="9" spans="2:7" ht="20.25" customHeight="1">
      <c r="B9" s="114" t="s">
        <v>103</v>
      </c>
      <c r="C9" s="115">
        <f aca="true" t="shared" si="0" ref="C9:E14">$F9*C$8</f>
        <v>19550</v>
      </c>
      <c r="D9" s="116">
        <f t="shared" si="0"/>
        <v>25415</v>
      </c>
      <c r="E9" s="115">
        <f t="shared" si="0"/>
        <v>33235</v>
      </c>
      <c r="F9" s="117">
        <v>39100</v>
      </c>
      <c r="G9" s="115">
        <f aca="true" t="shared" si="1" ref="G9:G14">$F9*G$8</f>
        <v>48875</v>
      </c>
    </row>
    <row r="10" spans="2:7" ht="20.25" customHeight="1">
      <c r="B10" s="114" t="s">
        <v>104</v>
      </c>
      <c r="C10" s="115">
        <f t="shared" si="0"/>
        <v>25550</v>
      </c>
      <c r="D10" s="116">
        <f t="shared" si="0"/>
        <v>33215</v>
      </c>
      <c r="E10" s="115">
        <f t="shared" si="0"/>
        <v>43435</v>
      </c>
      <c r="F10" s="117">
        <v>51100</v>
      </c>
      <c r="G10" s="115">
        <f t="shared" si="1"/>
        <v>63875</v>
      </c>
    </row>
    <row r="11" spans="2:7" ht="20.25" customHeight="1">
      <c r="B11" s="114" t="s">
        <v>105</v>
      </c>
      <c r="C11" s="115">
        <f t="shared" si="0"/>
        <v>31550</v>
      </c>
      <c r="D11" s="116">
        <f t="shared" si="0"/>
        <v>41015</v>
      </c>
      <c r="E11" s="115">
        <f t="shared" si="0"/>
        <v>53635</v>
      </c>
      <c r="F11" s="117">
        <v>63100</v>
      </c>
      <c r="G11" s="115">
        <f t="shared" si="1"/>
        <v>78875</v>
      </c>
    </row>
    <row r="12" spans="2:7" ht="20.25" customHeight="1">
      <c r="B12" s="114" t="s">
        <v>106</v>
      </c>
      <c r="C12" s="115">
        <f t="shared" si="0"/>
        <v>37550</v>
      </c>
      <c r="D12" s="116">
        <f t="shared" si="0"/>
        <v>48815</v>
      </c>
      <c r="E12" s="115">
        <f t="shared" si="0"/>
        <v>63835</v>
      </c>
      <c r="F12" s="117">
        <v>75100</v>
      </c>
      <c r="G12" s="115">
        <f t="shared" si="1"/>
        <v>93875</v>
      </c>
    </row>
    <row r="13" spans="2:7" ht="20.25" customHeight="1">
      <c r="B13" s="114" t="s">
        <v>107</v>
      </c>
      <c r="C13" s="115">
        <f t="shared" si="0"/>
        <v>43600</v>
      </c>
      <c r="D13" s="116">
        <f t="shared" si="0"/>
        <v>56680</v>
      </c>
      <c r="E13" s="115">
        <f t="shared" si="0"/>
        <v>74120</v>
      </c>
      <c r="F13" s="117">
        <v>87200</v>
      </c>
      <c r="G13" s="115">
        <f t="shared" si="1"/>
        <v>109000</v>
      </c>
    </row>
    <row r="14" spans="2:7" ht="20.25" customHeight="1">
      <c r="B14" s="114" t="s">
        <v>108</v>
      </c>
      <c r="C14" s="115">
        <f t="shared" si="0"/>
        <v>49600</v>
      </c>
      <c r="D14" s="116">
        <f t="shared" si="0"/>
        <v>64480</v>
      </c>
      <c r="E14" s="115">
        <f t="shared" si="0"/>
        <v>84320</v>
      </c>
      <c r="F14" s="117">
        <v>99200</v>
      </c>
      <c r="G14" s="115">
        <f t="shared" si="1"/>
        <v>124000</v>
      </c>
    </row>
    <row r="15" spans="2:7" ht="35.25" customHeight="1">
      <c r="B15" s="186" t="s">
        <v>113</v>
      </c>
      <c r="C15" s="186"/>
      <c r="D15" s="186"/>
      <c r="E15" s="186"/>
      <c r="F15" s="186"/>
      <c r="G15" s="186"/>
    </row>
    <row r="16" spans="2:8" ht="15">
      <c r="B16" s="188"/>
      <c r="C16" s="188"/>
      <c r="D16" s="188"/>
      <c r="E16" s="188"/>
      <c r="F16" s="188"/>
      <c r="G16" s="188"/>
      <c r="H16" s="188"/>
    </row>
    <row r="17" spans="2:8" ht="15">
      <c r="B17" s="118"/>
      <c r="C17" s="118"/>
      <c r="D17" s="118"/>
      <c r="E17" s="118"/>
      <c r="F17" s="118"/>
      <c r="G17" s="118"/>
      <c r="H17" s="118"/>
    </row>
    <row r="18" spans="2:7" ht="18.75">
      <c r="B18" s="183" t="s">
        <v>110</v>
      </c>
      <c r="C18" s="183"/>
      <c r="D18" s="183"/>
      <c r="E18" s="183"/>
      <c r="F18" s="183"/>
      <c r="G18" s="183"/>
    </row>
    <row r="19" spans="2:7" ht="15">
      <c r="B19" s="184" t="s">
        <v>111</v>
      </c>
      <c r="C19" s="184"/>
      <c r="D19" s="184"/>
      <c r="E19" s="184"/>
      <c r="F19" s="184"/>
      <c r="G19" s="184"/>
    </row>
    <row r="20" spans="2:7" ht="9.75" customHeight="1">
      <c r="B20" s="119"/>
      <c r="C20" s="120"/>
      <c r="D20" s="120"/>
      <c r="E20" s="120"/>
      <c r="F20" s="120"/>
      <c r="G20" s="120"/>
    </row>
    <row r="21" spans="2:7" ht="20.25" customHeight="1">
      <c r="B21" s="121"/>
      <c r="C21" s="185" t="s">
        <v>101</v>
      </c>
      <c r="D21" s="185"/>
      <c r="E21" s="185"/>
      <c r="F21" s="185"/>
      <c r="G21" s="185"/>
    </row>
    <row r="22" spans="2:7" ht="20.25" customHeight="1">
      <c r="B22" s="111" t="s">
        <v>102</v>
      </c>
      <c r="C22" s="112">
        <v>1</v>
      </c>
      <c r="D22" s="113">
        <v>1.85</v>
      </c>
      <c r="E22" s="112">
        <v>2</v>
      </c>
      <c r="F22" s="113">
        <v>2.5</v>
      </c>
      <c r="G22" s="112">
        <v>3</v>
      </c>
    </row>
    <row r="23" spans="2:7" ht="20.25" customHeight="1">
      <c r="B23" s="114" t="s">
        <v>103</v>
      </c>
      <c r="C23" s="123">
        <v>10400</v>
      </c>
      <c r="D23" s="116">
        <f aca="true" t="shared" si="2" ref="D23:G28">$C23*D$22</f>
        <v>19240</v>
      </c>
      <c r="E23" s="115">
        <f t="shared" si="2"/>
        <v>20800</v>
      </c>
      <c r="F23" s="116">
        <f t="shared" si="2"/>
        <v>26000</v>
      </c>
      <c r="G23" s="115">
        <f t="shared" si="2"/>
        <v>31200</v>
      </c>
    </row>
    <row r="24" spans="2:7" ht="20.25" customHeight="1">
      <c r="B24" s="114" t="s">
        <v>104</v>
      </c>
      <c r="C24" s="123">
        <v>14000</v>
      </c>
      <c r="D24" s="116">
        <f t="shared" si="2"/>
        <v>25900</v>
      </c>
      <c r="E24" s="115">
        <f t="shared" si="2"/>
        <v>28000</v>
      </c>
      <c r="F24" s="116">
        <f t="shared" si="2"/>
        <v>35000</v>
      </c>
      <c r="G24" s="115">
        <f t="shared" si="2"/>
        <v>42000</v>
      </c>
    </row>
    <row r="25" spans="2:7" ht="20.25" customHeight="1">
      <c r="B25" s="114" t="s">
        <v>105</v>
      </c>
      <c r="C25" s="123">
        <v>17600</v>
      </c>
      <c r="D25" s="116">
        <f t="shared" si="2"/>
        <v>32560</v>
      </c>
      <c r="E25" s="115">
        <f t="shared" si="2"/>
        <v>35200</v>
      </c>
      <c r="F25" s="116">
        <f t="shared" si="2"/>
        <v>44000</v>
      </c>
      <c r="G25" s="115">
        <f t="shared" si="2"/>
        <v>52800</v>
      </c>
    </row>
    <row r="26" spans="2:7" ht="20.25" customHeight="1">
      <c r="B26" s="114" t="s">
        <v>106</v>
      </c>
      <c r="C26" s="123">
        <v>21200</v>
      </c>
      <c r="D26" s="116">
        <f t="shared" si="2"/>
        <v>39220</v>
      </c>
      <c r="E26" s="115">
        <f t="shared" si="2"/>
        <v>42400</v>
      </c>
      <c r="F26" s="116">
        <f t="shared" si="2"/>
        <v>53000</v>
      </c>
      <c r="G26" s="115">
        <f t="shared" si="2"/>
        <v>63600</v>
      </c>
    </row>
    <row r="27" spans="2:7" ht="20.25" customHeight="1">
      <c r="B27" s="114" t="s">
        <v>107</v>
      </c>
      <c r="C27" s="123">
        <v>24800</v>
      </c>
      <c r="D27" s="116">
        <f t="shared" si="2"/>
        <v>45880</v>
      </c>
      <c r="E27" s="115">
        <f t="shared" si="2"/>
        <v>49600</v>
      </c>
      <c r="F27" s="116">
        <f t="shared" si="2"/>
        <v>62000</v>
      </c>
      <c r="G27" s="115">
        <f t="shared" si="2"/>
        <v>74400</v>
      </c>
    </row>
    <row r="28" spans="2:7" ht="20.25" customHeight="1">
      <c r="B28" s="114" t="s">
        <v>108</v>
      </c>
      <c r="C28" s="123">
        <v>28400</v>
      </c>
      <c r="D28" s="116">
        <f t="shared" si="2"/>
        <v>52540</v>
      </c>
      <c r="E28" s="115">
        <f t="shared" si="2"/>
        <v>56800</v>
      </c>
      <c r="F28" s="116">
        <f t="shared" si="2"/>
        <v>71000</v>
      </c>
      <c r="G28" s="115">
        <f t="shared" si="2"/>
        <v>85200</v>
      </c>
    </row>
    <row r="29" spans="2:7" ht="30.75" customHeight="1">
      <c r="B29" s="186" t="s">
        <v>114</v>
      </c>
      <c r="C29" s="186"/>
      <c r="D29" s="186"/>
      <c r="E29" s="186"/>
      <c r="F29" s="186"/>
      <c r="G29" s="186"/>
    </row>
    <row r="30" spans="2:7" ht="15">
      <c r="B30" s="124"/>
      <c r="C30" s="125"/>
      <c r="D30" s="125"/>
      <c r="E30" s="125"/>
      <c r="F30" s="125"/>
      <c r="G30" s="125"/>
    </row>
    <row r="32" ht="15">
      <c r="B32" s="122"/>
    </row>
    <row r="34" ht="15">
      <c r="B34" s="122"/>
    </row>
  </sheetData>
  <sheetProtection/>
  <mergeCells count="10">
    <mergeCell ref="B18:G18"/>
    <mergeCell ref="B19:G19"/>
    <mergeCell ref="C21:G21"/>
    <mergeCell ref="B29:G29"/>
    <mergeCell ref="B1:G1"/>
    <mergeCell ref="B4:G4"/>
    <mergeCell ref="B5:G5"/>
    <mergeCell ref="C7:G7"/>
    <mergeCell ref="B15:G15"/>
    <mergeCell ref="B16:H16"/>
  </mergeCells>
  <printOptions horizontalCentered="1"/>
  <pageMargins left="0.7" right="0.7" top="0.75" bottom="0.75" header="0.3" footer="0.3"/>
  <pageSetup horizontalDpi="600" verticalDpi="600" orientation="portrait" r:id="rId1"/>
  <headerFooter>
    <oddFooter>&amp;L&amp;"-,Italic"&amp;8LEAP Office - &amp;D&amp;R&amp;"-,Italic"&amp;8&amp;F</oddFooter>
  </headerFooter>
</worksheet>
</file>

<file path=xl/worksheets/sheet13.xml><?xml version="1.0" encoding="utf-8"?>
<worksheet xmlns="http://schemas.openxmlformats.org/spreadsheetml/2006/main" xmlns:r="http://schemas.openxmlformats.org/officeDocument/2006/relationships">
  <sheetPr codeName="Sheet7">
    <pageSetUpPr fitToPage="1"/>
  </sheetPr>
  <dimension ref="A1:G52"/>
  <sheetViews>
    <sheetView zoomScale="55" zoomScaleNormal="55" zoomScalePageLayoutView="0" workbookViewId="0" topLeftCell="A1">
      <pane ySplit="6" topLeftCell="A7" activePane="bottomLeft" state="frozen"/>
      <selection pane="topLeft" activeCell="A7" sqref="A7"/>
      <selection pane="bottomLeft" activeCell="A7" sqref="A7"/>
    </sheetView>
  </sheetViews>
  <sheetFormatPr defaultColWidth="8.77734375" defaultRowHeight="15.75"/>
  <cols>
    <col min="1" max="1" width="15.77734375" style="1" customWidth="1"/>
    <col min="2" max="2" width="8.77734375" style="1" customWidth="1"/>
    <col min="3" max="7" width="12.77734375" style="1" customWidth="1"/>
    <col min="8" max="16384" width="8.77734375" style="1" customWidth="1"/>
  </cols>
  <sheetData>
    <row r="1" spans="1:7" ht="22.5">
      <c r="A1" s="55" t="s">
        <v>45</v>
      </c>
      <c r="B1" s="55"/>
      <c r="C1" s="55"/>
      <c r="D1" s="55"/>
      <c r="E1" s="55"/>
      <c r="F1" s="55"/>
      <c r="G1" s="55"/>
    </row>
    <row r="2" spans="1:7" ht="22.5">
      <c r="A2" s="55" t="s">
        <v>46</v>
      </c>
      <c r="B2" s="55"/>
      <c r="C2" s="55"/>
      <c r="D2" s="55"/>
      <c r="E2" s="55"/>
      <c r="F2" s="55"/>
      <c r="G2" s="55"/>
    </row>
    <row r="3" ht="18.75">
      <c r="B3" s="4"/>
    </row>
    <row r="4" spans="2:7" ht="18.75">
      <c r="B4" s="4"/>
      <c r="G4" s="56" t="s">
        <v>47</v>
      </c>
    </row>
    <row r="5" spans="2:7" ht="48">
      <c r="B5" s="4"/>
      <c r="C5" s="52" t="s">
        <v>48</v>
      </c>
      <c r="E5" s="57" t="s">
        <v>49</v>
      </c>
      <c r="G5" s="58">
        <v>3</v>
      </c>
    </row>
    <row r="7" spans="1:7" ht="15.75">
      <c r="A7" s="81">
        <v>24077</v>
      </c>
      <c r="C7" s="60">
        <v>1540</v>
      </c>
      <c r="E7" s="60">
        <v>500</v>
      </c>
      <c r="F7" s="52"/>
      <c r="G7" s="60">
        <f aca="true" t="shared" si="0" ref="G7:G43">+C7+E7*($G$5-1)</f>
        <v>2540</v>
      </c>
    </row>
    <row r="8" spans="1:7" ht="15.75">
      <c r="A8" s="81">
        <v>24685</v>
      </c>
      <c r="C8" s="60">
        <v>1600</v>
      </c>
      <c r="E8" s="60">
        <v>500</v>
      </c>
      <c r="F8" s="52"/>
      <c r="G8" s="60">
        <f t="shared" si="0"/>
        <v>2600</v>
      </c>
    </row>
    <row r="9" spans="1:7" ht="15.75">
      <c r="A9" s="81">
        <v>25082</v>
      </c>
      <c r="C9" s="60">
        <v>1600</v>
      </c>
      <c r="E9" s="60">
        <v>500</v>
      </c>
      <c r="F9" s="52"/>
      <c r="G9" s="60">
        <f t="shared" si="0"/>
        <v>2600</v>
      </c>
    </row>
    <row r="10" spans="1:7" ht="15.75">
      <c r="A10" s="81">
        <v>25447</v>
      </c>
      <c r="C10" s="60">
        <v>1800</v>
      </c>
      <c r="E10" s="60">
        <v>600</v>
      </c>
      <c r="F10" s="52"/>
      <c r="G10" s="60">
        <f t="shared" si="0"/>
        <v>3000</v>
      </c>
    </row>
    <row r="11" spans="1:7" ht="15.75">
      <c r="A11" s="81">
        <v>25903</v>
      </c>
      <c r="C11" s="60">
        <v>1900</v>
      </c>
      <c r="E11" s="60">
        <v>600</v>
      </c>
      <c r="F11" s="52"/>
      <c r="G11" s="60">
        <f t="shared" si="0"/>
        <v>3100</v>
      </c>
    </row>
    <row r="12" spans="1:7" ht="15.75">
      <c r="A12" s="81">
        <v>26238</v>
      </c>
      <c r="C12" s="60">
        <v>2000</v>
      </c>
      <c r="E12" s="60">
        <v>600</v>
      </c>
      <c r="F12" s="52"/>
      <c r="G12" s="60">
        <f t="shared" si="0"/>
        <v>3200</v>
      </c>
    </row>
    <row r="13" spans="1:7" ht="15.75">
      <c r="A13" s="81">
        <v>26573</v>
      </c>
      <c r="C13" s="60">
        <v>2100</v>
      </c>
      <c r="E13" s="60">
        <v>650</v>
      </c>
      <c r="F13" s="52"/>
      <c r="G13" s="60">
        <f t="shared" si="0"/>
        <v>3400</v>
      </c>
    </row>
    <row r="14" spans="1:7" ht="15.75">
      <c r="A14" s="81">
        <v>26724</v>
      </c>
      <c r="C14" s="60">
        <v>2200</v>
      </c>
      <c r="E14" s="60">
        <v>700</v>
      </c>
      <c r="F14" s="52"/>
      <c r="G14" s="60">
        <f t="shared" si="0"/>
        <v>3600</v>
      </c>
    </row>
    <row r="15" spans="1:7" ht="15.75">
      <c r="A15" s="81">
        <v>27150</v>
      </c>
      <c r="C15" s="60">
        <v>2330</v>
      </c>
      <c r="E15" s="60">
        <v>740</v>
      </c>
      <c r="F15" s="52"/>
      <c r="G15" s="60">
        <f t="shared" si="0"/>
        <v>3810</v>
      </c>
    </row>
    <row r="16" spans="1:7" ht="15.75">
      <c r="A16" s="81">
        <v>27454</v>
      </c>
      <c r="C16" s="60">
        <v>2590</v>
      </c>
      <c r="E16" s="60">
        <v>820</v>
      </c>
      <c r="F16" s="52"/>
      <c r="G16" s="60">
        <f t="shared" si="0"/>
        <v>4230</v>
      </c>
    </row>
    <row r="17" spans="1:7" ht="15.75">
      <c r="A17" s="81">
        <v>27851</v>
      </c>
      <c r="C17" s="60">
        <v>2800</v>
      </c>
      <c r="E17" s="60">
        <v>900</v>
      </c>
      <c r="F17" s="52"/>
      <c r="G17" s="60">
        <f t="shared" si="0"/>
        <v>4600</v>
      </c>
    </row>
    <row r="18" spans="1:7" ht="15.75">
      <c r="A18" s="81">
        <v>28216</v>
      </c>
      <c r="C18" s="60">
        <v>2970</v>
      </c>
      <c r="E18" s="60">
        <v>960</v>
      </c>
      <c r="F18" s="52"/>
      <c r="G18" s="60">
        <f t="shared" si="0"/>
        <v>4890</v>
      </c>
    </row>
    <row r="19" spans="1:7" ht="15.75">
      <c r="A19" s="81">
        <v>28581</v>
      </c>
      <c r="C19" s="60">
        <v>3140</v>
      </c>
      <c r="E19" s="60">
        <v>1020</v>
      </c>
      <c r="F19" s="52"/>
      <c r="G19" s="60">
        <f t="shared" si="0"/>
        <v>5180</v>
      </c>
    </row>
    <row r="20" spans="1:7" ht="15.75">
      <c r="A20" s="81">
        <v>28976</v>
      </c>
      <c r="C20" s="60">
        <v>3400</v>
      </c>
      <c r="E20" s="60">
        <v>1100</v>
      </c>
      <c r="F20" s="52"/>
      <c r="G20" s="60">
        <f t="shared" si="0"/>
        <v>5600</v>
      </c>
    </row>
    <row r="21" spans="1:7" ht="15.75">
      <c r="A21" s="81">
        <v>29312</v>
      </c>
      <c r="C21" s="60">
        <v>3790</v>
      </c>
      <c r="E21" s="60">
        <v>1220</v>
      </c>
      <c r="F21" s="52"/>
      <c r="G21" s="60">
        <f t="shared" si="0"/>
        <v>6230</v>
      </c>
    </row>
    <row r="22" spans="1:7" ht="15.75">
      <c r="A22" s="81">
        <v>29646</v>
      </c>
      <c r="C22" s="60">
        <v>4310</v>
      </c>
      <c r="E22" s="60">
        <v>1380</v>
      </c>
      <c r="F22" s="52"/>
      <c r="G22" s="60">
        <f t="shared" si="0"/>
        <v>7070</v>
      </c>
    </row>
    <row r="23" spans="1:7" ht="15.75">
      <c r="A23" s="81">
        <v>30042</v>
      </c>
      <c r="C23" s="60">
        <v>4680</v>
      </c>
      <c r="E23" s="60">
        <v>1540</v>
      </c>
      <c r="F23" s="52"/>
      <c r="G23" s="60">
        <f t="shared" si="0"/>
        <v>7760</v>
      </c>
    </row>
    <row r="24" spans="1:7" ht="15.75">
      <c r="A24" s="81">
        <v>30348</v>
      </c>
      <c r="C24" s="60">
        <v>4860</v>
      </c>
      <c r="E24" s="60">
        <v>1680</v>
      </c>
      <c r="F24" s="52"/>
      <c r="G24" s="60">
        <f t="shared" si="0"/>
        <v>8220</v>
      </c>
    </row>
    <row r="25" spans="1:7" ht="15.75">
      <c r="A25" s="81">
        <v>30713</v>
      </c>
      <c r="C25" s="60">
        <v>4980</v>
      </c>
      <c r="E25" s="60">
        <v>1740</v>
      </c>
      <c r="F25" s="52"/>
      <c r="G25" s="60">
        <f t="shared" si="0"/>
        <v>8460</v>
      </c>
    </row>
    <row r="26" spans="1:7" ht="15.75">
      <c r="A26" s="81">
        <v>31107</v>
      </c>
      <c r="C26" s="60">
        <v>5250</v>
      </c>
      <c r="E26" s="60">
        <v>1800</v>
      </c>
      <c r="F26" s="52"/>
      <c r="G26" s="60">
        <f t="shared" si="0"/>
        <v>8850</v>
      </c>
    </row>
    <row r="27" spans="1:7" ht="15.75">
      <c r="A27" s="81">
        <v>31444</v>
      </c>
      <c r="C27" s="60">
        <v>5360</v>
      </c>
      <c r="E27" s="60">
        <v>1880</v>
      </c>
      <c r="F27" s="52"/>
      <c r="G27" s="60">
        <f t="shared" si="0"/>
        <v>9120</v>
      </c>
    </row>
    <row r="28" spans="1:7" ht="15.75">
      <c r="A28" s="81">
        <v>31809</v>
      </c>
      <c r="C28" s="60">
        <v>5500</v>
      </c>
      <c r="E28" s="60">
        <v>1900</v>
      </c>
      <c r="F28" s="52"/>
      <c r="G28" s="60">
        <f t="shared" si="0"/>
        <v>9300</v>
      </c>
    </row>
    <row r="29" spans="1:7" ht="15.75">
      <c r="A29" s="81">
        <v>32174</v>
      </c>
      <c r="C29" s="60">
        <v>5770</v>
      </c>
      <c r="E29" s="60">
        <v>1960</v>
      </c>
      <c r="F29" s="52"/>
      <c r="G29" s="60">
        <f t="shared" si="0"/>
        <v>9690</v>
      </c>
    </row>
    <row r="30" spans="1:7" ht="15.75">
      <c r="A30" s="81">
        <v>32540</v>
      </c>
      <c r="C30" s="60">
        <v>5980</v>
      </c>
      <c r="E30" s="60">
        <v>2040</v>
      </c>
      <c r="F30" s="52"/>
      <c r="G30" s="60">
        <f t="shared" si="0"/>
        <v>10060</v>
      </c>
    </row>
    <row r="31" spans="1:7" ht="15.75">
      <c r="A31" s="81">
        <v>32905</v>
      </c>
      <c r="C31" s="60">
        <v>6280</v>
      </c>
      <c r="E31" s="60">
        <v>2140</v>
      </c>
      <c r="F31" s="52"/>
      <c r="G31" s="60">
        <f t="shared" si="0"/>
        <v>10560</v>
      </c>
    </row>
    <row r="32" spans="1:7" ht="15.75">
      <c r="A32" s="81">
        <v>33270</v>
      </c>
      <c r="C32" s="60">
        <v>6620</v>
      </c>
      <c r="E32" s="60">
        <v>2260</v>
      </c>
      <c r="F32" s="52"/>
      <c r="G32" s="60">
        <f t="shared" si="0"/>
        <v>11140</v>
      </c>
    </row>
    <row r="33" spans="1:7" ht="15.75">
      <c r="A33" s="81">
        <v>33635</v>
      </c>
      <c r="C33" s="60">
        <v>6810</v>
      </c>
      <c r="E33" s="60">
        <v>2380</v>
      </c>
      <c r="F33" s="52"/>
      <c r="G33" s="60">
        <f t="shared" si="0"/>
        <v>11570</v>
      </c>
    </row>
    <row r="34" spans="1:7" ht="15.75">
      <c r="A34" s="81">
        <v>34001</v>
      </c>
      <c r="C34" s="60">
        <v>6970</v>
      </c>
      <c r="E34" s="60">
        <v>2460</v>
      </c>
      <c r="F34" s="52"/>
      <c r="G34" s="60">
        <f t="shared" si="0"/>
        <v>11890</v>
      </c>
    </row>
    <row r="35" spans="1:7" ht="15.75">
      <c r="A35" s="81">
        <v>34366</v>
      </c>
      <c r="C35" s="60">
        <v>7360</v>
      </c>
      <c r="E35" s="60">
        <v>2480</v>
      </c>
      <c r="F35" s="52"/>
      <c r="G35" s="60">
        <f t="shared" si="0"/>
        <v>12320</v>
      </c>
    </row>
    <row r="36" spans="1:7" ht="15.75">
      <c r="A36" s="81">
        <v>34731</v>
      </c>
      <c r="C36" s="60">
        <v>7470</v>
      </c>
      <c r="E36" s="60">
        <v>2560</v>
      </c>
      <c r="F36" s="52"/>
      <c r="G36" s="60">
        <f t="shared" si="0"/>
        <v>12590</v>
      </c>
    </row>
    <row r="37" spans="1:7" ht="15.75">
      <c r="A37" s="81">
        <v>35159</v>
      </c>
      <c r="C37" s="60">
        <v>7740</v>
      </c>
      <c r="E37" s="60">
        <v>2620</v>
      </c>
      <c r="F37" s="52"/>
      <c r="G37" s="60">
        <f t="shared" si="0"/>
        <v>12980</v>
      </c>
    </row>
    <row r="38" spans="1:7" ht="15.75">
      <c r="A38" s="81">
        <v>35499</v>
      </c>
      <c r="C38" s="60">
        <v>7890</v>
      </c>
      <c r="E38" s="60">
        <v>2720</v>
      </c>
      <c r="F38" s="52"/>
      <c r="G38" s="60">
        <f t="shared" si="0"/>
        <v>13330</v>
      </c>
    </row>
    <row r="39" spans="1:7" ht="15.75">
      <c r="A39" s="81">
        <v>35850</v>
      </c>
      <c r="C39" s="60">
        <v>8050</v>
      </c>
      <c r="E39" s="60">
        <v>2800</v>
      </c>
      <c r="F39" s="52"/>
      <c r="G39" s="60">
        <f t="shared" si="0"/>
        <v>13650</v>
      </c>
    </row>
    <row r="40" spans="1:7" ht="15.75">
      <c r="A40" s="81">
        <v>36237</v>
      </c>
      <c r="C40" s="60">
        <v>8240</v>
      </c>
      <c r="E40" s="60">
        <v>2820</v>
      </c>
      <c r="F40" s="52"/>
      <c r="G40" s="60">
        <f t="shared" si="0"/>
        <v>13880</v>
      </c>
    </row>
    <row r="41" spans="1:7" ht="15.75">
      <c r="A41" s="81">
        <v>36571</v>
      </c>
      <c r="C41" s="60">
        <v>8350</v>
      </c>
      <c r="E41" s="60">
        <v>2900</v>
      </c>
      <c r="F41" s="52"/>
      <c r="G41" s="60">
        <f t="shared" si="0"/>
        <v>14150</v>
      </c>
    </row>
    <row r="42" spans="1:7" ht="15.75">
      <c r="A42" s="81">
        <v>36938</v>
      </c>
      <c r="C42" s="60">
        <v>8590</v>
      </c>
      <c r="E42" s="60">
        <v>3020</v>
      </c>
      <c r="F42" s="52"/>
      <c r="G42" s="60">
        <f t="shared" si="0"/>
        <v>14630</v>
      </c>
    </row>
    <row r="43" spans="1:7" ht="15.75">
      <c r="A43" s="81">
        <v>37301</v>
      </c>
      <c r="C43" s="60">
        <v>8860</v>
      </c>
      <c r="E43" s="60">
        <v>3080</v>
      </c>
      <c r="F43" s="52"/>
      <c r="G43" s="60">
        <f t="shared" si="0"/>
        <v>15020</v>
      </c>
    </row>
    <row r="44" spans="1:7" ht="15.75">
      <c r="A44" s="59"/>
      <c r="C44" s="60"/>
      <c r="E44" s="60"/>
      <c r="F44" s="52"/>
      <c r="G44" s="60"/>
    </row>
    <row r="45" spans="1:7" ht="15.75">
      <c r="A45" s="189" t="s">
        <v>82</v>
      </c>
      <c r="B45" s="189"/>
      <c r="C45" s="189"/>
      <c r="D45" s="189"/>
      <c r="E45" s="189"/>
      <c r="F45" s="189"/>
      <c r="G45" s="189"/>
    </row>
    <row r="46" spans="1:7" ht="15.75">
      <c r="A46" s="190"/>
      <c r="B46" s="190"/>
      <c r="C46" s="190"/>
      <c r="D46" s="190"/>
      <c r="E46" s="190"/>
      <c r="F46" s="190"/>
      <c r="G46" s="190"/>
    </row>
    <row r="47" spans="1:7" ht="15.75">
      <c r="A47" s="61"/>
      <c r="B47" s="61"/>
      <c r="C47" s="61"/>
      <c r="D47" s="61"/>
      <c r="E47" s="61"/>
      <c r="F47" s="61"/>
      <c r="G47" s="61"/>
    </row>
    <row r="48" spans="1:7" ht="15.75" customHeight="1">
      <c r="A48" s="189" t="s">
        <v>83</v>
      </c>
      <c r="B48" s="190"/>
      <c r="C48" s="190"/>
      <c r="D48" s="190"/>
      <c r="E48" s="190"/>
      <c r="F48" s="190"/>
      <c r="G48" s="190"/>
    </row>
    <row r="49" spans="1:7" ht="15.75">
      <c r="A49" s="190"/>
      <c r="B49" s="190"/>
      <c r="C49" s="190"/>
      <c r="D49" s="190"/>
      <c r="E49" s="190"/>
      <c r="F49" s="190"/>
      <c r="G49" s="190"/>
    </row>
    <row r="50" spans="1:7" ht="15.75">
      <c r="A50" s="190"/>
      <c r="B50" s="190"/>
      <c r="C50" s="190"/>
      <c r="D50" s="190"/>
      <c r="E50" s="190"/>
      <c r="F50" s="190"/>
      <c r="G50" s="190"/>
    </row>
    <row r="52" spans="1:7" ht="15.75">
      <c r="A52" s="68" t="s">
        <v>50</v>
      </c>
      <c r="B52" s="61"/>
      <c r="C52" s="61"/>
      <c r="D52" s="61"/>
      <c r="E52" s="61"/>
      <c r="F52" s="61"/>
      <c r="G52" s="61"/>
    </row>
  </sheetData>
  <sheetProtection/>
  <mergeCells count="2">
    <mergeCell ref="A45:G46"/>
    <mergeCell ref="A48:G50"/>
  </mergeCells>
  <printOptions/>
  <pageMargins left="0.5" right="0.5" top="0.5" bottom="0.5" header="0.5" footer="0.5"/>
  <pageSetup cellComments="asDisplayed" fitToHeight="1" fitToWidth="1" horizontalDpi="600" verticalDpi="600" orientation="portrait" scale="88" r:id="rId1"/>
</worksheet>
</file>

<file path=xl/worksheets/sheet14.xml><?xml version="1.0" encoding="utf-8"?>
<worksheet xmlns="http://schemas.openxmlformats.org/spreadsheetml/2006/main" xmlns:r="http://schemas.openxmlformats.org/officeDocument/2006/relationships">
  <sheetPr codeName="Sheet8">
    <pageSetUpPr fitToPage="1"/>
  </sheetPr>
  <dimension ref="A1:G41"/>
  <sheetViews>
    <sheetView zoomScale="60" zoomScaleNormal="60" zoomScalePageLayoutView="0" workbookViewId="0" topLeftCell="A1">
      <pane ySplit="7" topLeftCell="A8" activePane="bottomLeft" state="frozen"/>
      <selection pane="topLeft" activeCell="A7" sqref="A7"/>
      <selection pane="bottomLeft" activeCell="A7" sqref="A7"/>
    </sheetView>
  </sheetViews>
  <sheetFormatPr defaultColWidth="8.77734375" defaultRowHeight="15.75"/>
  <cols>
    <col min="1" max="2" width="8.77734375" style="1" customWidth="1"/>
    <col min="3" max="7" width="12.77734375" style="1" customWidth="1"/>
    <col min="8" max="16384" width="8.77734375" style="1" customWidth="1"/>
  </cols>
  <sheetData>
    <row r="1" spans="1:7" ht="22.5">
      <c r="A1" s="62"/>
      <c r="B1" s="63" t="s">
        <v>51</v>
      </c>
      <c r="C1" s="63"/>
      <c r="D1" s="63"/>
      <c r="E1" s="63"/>
      <c r="F1" s="63"/>
      <c r="G1" s="64"/>
    </row>
    <row r="2" spans="1:7" ht="22.5">
      <c r="A2" s="11"/>
      <c r="B2" s="55" t="s">
        <v>52</v>
      </c>
      <c r="C2" s="55"/>
      <c r="D2" s="55"/>
      <c r="E2" s="55"/>
      <c r="F2" s="55"/>
      <c r="G2" s="12"/>
    </row>
    <row r="3" spans="1:7" ht="22.5">
      <c r="A3" s="11"/>
      <c r="B3" s="55" t="s">
        <v>53</v>
      </c>
      <c r="C3" s="55"/>
      <c r="D3" s="55"/>
      <c r="E3" s="55"/>
      <c r="F3" s="55"/>
      <c r="G3" s="12"/>
    </row>
    <row r="4" spans="2:7" ht="22.5">
      <c r="B4" s="55" t="s">
        <v>81</v>
      </c>
      <c r="C4" s="55"/>
      <c r="D4" s="55"/>
      <c r="E4" s="55"/>
      <c r="F4" s="55"/>
      <c r="G4" s="12"/>
    </row>
    <row r="5" spans="1:7" ht="15.75">
      <c r="A5" s="11"/>
      <c r="G5" s="12"/>
    </row>
    <row r="6" spans="1:7" ht="15.75">
      <c r="A6" s="11"/>
      <c r="B6" s="65" t="s">
        <v>54</v>
      </c>
      <c r="D6" s="66" t="s">
        <v>55</v>
      </c>
      <c r="F6" s="66" t="s">
        <v>56</v>
      </c>
      <c r="G6" s="12"/>
    </row>
    <row r="7" spans="1:7" ht="15.75">
      <c r="A7" s="11"/>
      <c r="G7" s="12"/>
    </row>
    <row r="8" spans="1:7" ht="15.75">
      <c r="A8" s="11"/>
      <c r="G8" s="12"/>
    </row>
    <row r="9" spans="1:7" ht="15.75">
      <c r="A9" s="11"/>
      <c r="B9" s="52" t="s">
        <v>80</v>
      </c>
      <c r="C9" s="52"/>
      <c r="D9" s="60">
        <v>15401</v>
      </c>
      <c r="E9" s="67"/>
      <c r="F9" s="60">
        <v>14747</v>
      </c>
      <c r="G9" s="12"/>
    </row>
    <row r="10" spans="1:7" ht="15.75">
      <c r="A10" s="11"/>
      <c r="B10" s="52" t="s">
        <v>59</v>
      </c>
      <c r="C10" s="52"/>
      <c r="D10" s="60">
        <v>16818</v>
      </c>
      <c r="E10" s="67"/>
      <c r="F10" s="60">
        <v>15848</v>
      </c>
      <c r="G10" s="12"/>
    </row>
    <row r="11" spans="1:7" ht="15.75">
      <c r="A11" s="11"/>
      <c r="B11" s="52" t="s">
        <v>60</v>
      </c>
      <c r="C11" s="52"/>
      <c r="D11" s="60">
        <v>18359</v>
      </c>
      <c r="E11" s="67"/>
      <c r="F11" s="60">
        <v>17315</v>
      </c>
      <c r="G11" s="12"/>
    </row>
    <row r="12" spans="1:7" ht="15.75">
      <c r="A12" s="11"/>
      <c r="B12" s="52" t="s">
        <v>61</v>
      </c>
      <c r="C12" s="52"/>
      <c r="D12" s="60">
        <v>20207</v>
      </c>
      <c r="E12" s="67"/>
      <c r="F12" s="60">
        <v>18723</v>
      </c>
      <c r="G12" s="12"/>
    </row>
    <row r="13" spans="1:7" ht="15.75">
      <c r="A13" s="11"/>
      <c r="B13" s="52" t="s">
        <v>62</v>
      </c>
      <c r="C13" s="52"/>
      <c r="D13" s="60">
        <v>21494</v>
      </c>
      <c r="E13" s="67"/>
      <c r="F13" s="60">
        <v>20428</v>
      </c>
      <c r="G13" s="12"/>
    </row>
    <row r="14" spans="1:7" ht="15.75">
      <c r="A14" s="11"/>
      <c r="B14" s="52" t="s">
        <v>63</v>
      </c>
      <c r="C14" s="52"/>
      <c r="D14" s="60">
        <v>24410</v>
      </c>
      <c r="E14" s="67"/>
      <c r="F14" s="60">
        <v>22395</v>
      </c>
      <c r="G14" s="12"/>
    </row>
    <row r="15" spans="1:7" ht="15.75">
      <c r="A15" s="11"/>
      <c r="B15" s="52" t="s">
        <v>64</v>
      </c>
      <c r="C15" s="52"/>
      <c r="D15" s="60">
        <v>25993</v>
      </c>
      <c r="E15" s="67"/>
      <c r="F15" s="60">
        <v>24332</v>
      </c>
      <c r="G15" s="12"/>
    </row>
    <row r="16" spans="1:7" ht="15.75">
      <c r="A16" s="11"/>
      <c r="B16" s="52" t="s">
        <v>65</v>
      </c>
      <c r="C16" s="52"/>
      <c r="D16" s="60">
        <v>28254</v>
      </c>
      <c r="E16" s="67"/>
      <c r="F16" s="60">
        <v>26274</v>
      </c>
      <c r="G16" s="12"/>
    </row>
    <row r="17" spans="1:7" ht="15.75">
      <c r="A17" s="11"/>
      <c r="B17" s="52" t="s">
        <v>66</v>
      </c>
      <c r="C17" s="52"/>
      <c r="D17" s="60">
        <v>29972</v>
      </c>
      <c r="E17" s="67"/>
      <c r="F17" s="60">
        <v>27619</v>
      </c>
      <c r="G17" s="12"/>
    </row>
    <row r="18" spans="1:7" ht="15.75">
      <c r="A18" s="11"/>
      <c r="B18" s="52" t="s">
        <v>67</v>
      </c>
      <c r="C18" s="52"/>
      <c r="D18" s="60">
        <v>30185</v>
      </c>
      <c r="E18" s="67"/>
      <c r="F18" s="60">
        <v>29184</v>
      </c>
      <c r="G18" s="12"/>
    </row>
    <row r="19" spans="1:7" ht="15.75">
      <c r="A19" s="11"/>
      <c r="B19" s="52" t="s">
        <v>68</v>
      </c>
      <c r="C19" s="52"/>
      <c r="D19" s="60">
        <v>31585</v>
      </c>
      <c r="E19" s="67"/>
      <c r="F19" s="60">
        <v>31097</v>
      </c>
      <c r="G19" s="12"/>
    </row>
    <row r="20" spans="1:7" ht="15.75">
      <c r="A20" s="11"/>
      <c r="B20" s="52" t="s">
        <v>69</v>
      </c>
      <c r="C20" s="52"/>
      <c r="D20" s="60">
        <v>32791</v>
      </c>
      <c r="E20" s="67"/>
      <c r="F20" s="60">
        <v>32777</v>
      </c>
      <c r="G20" s="12"/>
    </row>
    <row r="21" spans="1:7" ht="15.75">
      <c r="A21" s="11"/>
      <c r="B21" s="52" t="s">
        <v>70</v>
      </c>
      <c r="C21" s="52"/>
      <c r="D21" s="60">
        <v>35071</v>
      </c>
      <c r="E21" s="67"/>
      <c r="F21" s="60">
        <v>34716</v>
      </c>
      <c r="G21" s="12"/>
    </row>
    <row r="22" spans="1:7" ht="15.75">
      <c r="A22" s="11"/>
      <c r="B22" s="52" t="s">
        <v>71</v>
      </c>
      <c r="C22" s="52"/>
      <c r="D22" s="60">
        <v>38308</v>
      </c>
      <c r="E22" s="67"/>
      <c r="F22" s="60">
        <v>36812</v>
      </c>
      <c r="G22" s="12"/>
    </row>
    <row r="23" spans="1:7" ht="15.75">
      <c r="A23" s="11"/>
      <c r="B23" s="52" t="s">
        <v>72</v>
      </c>
      <c r="C23" s="52"/>
      <c r="D23" s="60">
        <v>39327</v>
      </c>
      <c r="E23" s="67"/>
      <c r="F23" s="60">
        <v>39051</v>
      </c>
      <c r="G23" s="12"/>
    </row>
    <row r="24" spans="1:7" ht="15.75">
      <c r="A24" s="11"/>
      <c r="B24" s="52" t="s">
        <v>73</v>
      </c>
      <c r="C24" s="52"/>
      <c r="D24" s="60">
        <v>41728</v>
      </c>
      <c r="E24" s="67"/>
      <c r="F24" s="60">
        <v>40763</v>
      </c>
      <c r="G24" s="12"/>
    </row>
    <row r="25" spans="1:7" ht="15.75">
      <c r="A25" s="11"/>
      <c r="B25" s="52" t="s">
        <v>74</v>
      </c>
      <c r="C25" s="52"/>
      <c r="D25" s="60">
        <v>44306</v>
      </c>
      <c r="E25" s="67"/>
      <c r="F25" s="60">
        <v>41451</v>
      </c>
      <c r="G25" s="12"/>
    </row>
    <row r="26" spans="1:7" ht="15.75">
      <c r="A26" s="11"/>
      <c r="B26" s="52" t="s">
        <v>75</v>
      </c>
      <c r="C26" s="52"/>
      <c r="D26" s="60">
        <v>43982</v>
      </c>
      <c r="E26" s="67"/>
      <c r="F26" s="60">
        <v>43056</v>
      </c>
      <c r="G26" s="12"/>
    </row>
    <row r="27" spans="1:7" ht="15.75">
      <c r="A27" s="11"/>
      <c r="B27" s="52" t="s">
        <v>76</v>
      </c>
      <c r="C27" s="52"/>
      <c r="D27" s="60">
        <v>46327</v>
      </c>
      <c r="E27" s="67"/>
      <c r="F27" s="60">
        <v>44615</v>
      </c>
      <c r="G27" s="12"/>
    </row>
    <row r="28" spans="1:7" ht="15.75">
      <c r="A28" s="11"/>
      <c r="B28" s="52" t="s">
        <v>13</v>
      </c>
      <c r="C28" s="52"/>
      <c r="D28" s="60">
        <v>50557</v>
      </c>
      <c r="E28" s="67"/>
      <c r="F28" s="60">
        <v>45161</v>
      </c>
      <c r="G28" s="12"/>
    </row>
    <row r="29" spans="1:7" ht="15.75">
      <c r="A29" s="11"/>
      <c r="B29" s="52" t="s">
        <v>77</v>
      </c>
      <c r="C29" s="52"/>
      <c r="D29" s="60">
        <v>48932</v>
      </c>
      <c r="E29" s="67"/>
      <c r="F29" s="60">
        <v>47012</v>
      </c>
      <c r="G29" s="12"/>
    </row>
    <row r="30" spans="1:7" ht="15.75">
      <c r="A30" s="11"/>
      <c r="B30" s="52" t="s">
        <v>78</v>
      </c>
      <c r="D30" s="60">
        <v>51415</v>
      </c>
      <c r="E30" s="67"/>
      <c r="F30" s="60">
        <v>49687</v>
      </c>
      <c r="G30" s="12"/>
    </row>
    <row r="31" spans="1:7" ht="15.75">
      <c r="A31" s="11"/>
      <c r="B31" s="52" t="s">
        <v>79</v>
      </c>
      <c r="D31" s="60">
        <v>53153</v>
      </c>
      <c r="E31" s="67"/>
      <c r="F31" s="60">
        <v>51518</v>
      </c>
      <c r="G31" s="12"/>
    </row>
    <row r="32" spans="1:7" ht="15.75">
      <c r="A32" s="11"/>
      <c r="B32" s="52" t="str">
        <f>LEFT(B31,3)&amp;RIGHT(B31,4)+1</f>
        <v>FY 2000</v>
      </c>
      <c r="D32" s="60">
        <v>57421</v>
      </c>
      <c r="E32" s="67"/>
      <c r="F32" s="60">
        <v>53350</v>
      </c>
      <c r="G32" s="12"/>
    </row>
    <row r="33" spans="1:7" ht="15.75">
      <c r="A33" s="11"/>
      <c r="B33" s="52" t="str">
        <f>LEFT(B32,3)&amp;RIGHT(B32,4)+1</f>
        <v>FY 2001</v>
      </c>
      <c r="D33" s="60">
        <v>61059</v>
      </c>
      <c r="E33" s="67"/>
      <c r="F33" s="60">
        <v>56061</v>
      </c>
      <c r="G33" s="12"/>
    </row>
    <row r="34" spans="1:7" ht="15.75">
      <c r="A34" s="11"/>
      <c r="B34" s="52" t="str">
        <f>LEFT(B33,3)&amp;RIGHT(B33,4)+1</f>
        <v>FY 2002</v>
      </c>
      <c r="D34" s="60">
        <v>62618</v>
      </c>
      <c r="E34" s="67"/>
      <c r="F34" s="60">
        <v>59981</v>
      </c>
      <c r="G34" s="12"/>
    </row>
    <row r="35" spans="1:7" ht="15.75">
      <c r="A35" s="11"/>
      <c r="B35" s="52" t="str">
        <f>LEFT(B34,3)&amp;RIGHT(B34,4)+1</f>
        <v>FY 2003</v>
      </c>
      <c r="D35" s="60">
        <v>63658</v>
      </c>
      <c r="E35" s="67"/>
      <c r="F35" s="60">
        <v>62228</v>
      </c>
      <c r="G35" s="12"/>
    </row>
    <row r="36" spans="1:7" ht="15.75">
      <c r="A36" s="33"/>
      <c r="B36" s="34"/>
      <c r="C36" s="34"/>
      <c r="D36" s="34"/>
      <c r="E36" s="34"/>
      <c r="F36" s="34"/>
      <c r="G36" s="35"/>
    </row>
    <row r="38" ht="15.75">
      <c r="B38" s="1" t="s">
        <v>57</v>
      </c>
    </row>
    <row r="40" ht="15.75">
      <c r="B40" s="1" t="s">
        <v>58</v>
      </c>
    </row>
    <row r="41" ht="15.75">
      <c r="B41" s="65"/>
    </row>
  </sheetData>
  <sheetProtection/>
  <printOptions/>
  <pageMargins left="0.75" right="0.75" top="1" bottom="1" header="0.5" footer="0.5"/>
  <pageSetup cellComments="asDisplayed" fitToHeight="1" fitToWidth="1" horizontalDpi="96" verticalDpi="96" orientation="portrait" scale="83" r:id="rId1"/>
</worksheet>
</file>

<file path=xl/worksheets/sheet2.xml><?xml version="1.0" encoding="utf-8"?>
<worksheet xmlns="http://schemas.openxmlformats.org/spreadsheetml/2006/main" xmlns:r="http://schemas.openxmlformats.org/officeDocument/2006/relationships">
  <sheetPr codeName="Sheet1" transitionEvaluation="1">
    <pageSetUpPr fitToPage="1"/>
  </sheetPr>
  <dimension ref="A1:U77"/>
  <sheetViews>
    <sheetView showGridLines="0" tabSelected="1" zoomScale="85" zoomScaleNormal="85" zoomScalePageLayoutView="0" workbookViewId="0" topLeftCell="A1">
      <pane ySplit="15" topLeftCell="A59" activePane="bottomLeft" state="frozen"/>
      <selection pane="topLeft" activeCell="B1" sqref="B1"/>
      <selection pane="bottomLeft" activeCell="C1" sqref="C1"/>
    </sheetView>
  </sheetViews>
  <sheetFormatPr defaultColWidth="8.77734375" defaultRowHeight="15.75"/>
  <cols>
    <col min="1" max="1" width="7.4453125" style="1" hidden="1" customWidth="1"/>
    <col min="2" max="2" width="10.77734375" style="1" customWidth="1"/>
    <col min="3" max="3" width="8.77734375" style="1" customWidth="1"/>
    <col min="4" max="4" width="2.77734375" style="1" customWidth="1"/>
    <col min="5" max="5" width="8.77734375" style="1" customWidth="1"/>
    <col min="6" max="6" width="2.77734375" style="1" customWidth="1"/>
    <col min="7" max="8" width="8.77734375" style="1" customWidth="1"/>
    <col min="9" max="9" width="2.77734375" style="1" customWidth="1"/>
    <col min="10" max="10" width="4.77734375" style="1" customWidth="1"/>
    <col min="11" max="11" width="8.77734375" style="1" customWidth="1"/>
    <col min="12" max="12" width="2.77734375" style="1" customWidth="1"/>
    <col min="13" max="13" width="8.77734375" style="1" customWidth="1"/>
    <col min="14" max="14" width="2.77734375" style="1" customWidth="1"/>
    <col min="15" max="16" width="8.77734375" style="1" customWidth="1"/>
    <col min="17" max="17" width="2.77734375" style="1" customWidth="1"/>
    <col min="18" max="18" width="10.6640625" style="1" bestFit="1" customWidth="1"/>
    <col min="19" max="16384" width="8.77734375" style="1" customWidth="1"/>
  </cols>
  <sheetData>
    <row r="1" ht="15.75">
      <c r="C1" s="1" t="s">
        <v>177</v>
      </c>
    </row>
    <row r="2" ht="15.75">
      <c r="C2" s="1" t="s">
        <v>146</v>
      </c>
    </row>
    <row r="3" spans="3:17" ht="15.75">
      <c r="C3" s="2" t="s">
        <v>0</v>
      </c>
      <c r="D3" s="2"/>
      <c r="E3" s="2"/>
      <c r="F3" s="2"/>
      <c r="G3" s="2"/>
      <c r="H3" s="2"/>
      <c r="I3" s="2"/>
      <c r="J3" s="2"/>
      <c r="K3" s="2"/>
      <c r="L3" s="2"/>
      <c r="M3" s="2"/>
      <c r="N3" s="2"/>
      <c r="O3" s="2"/>
      <c r="P3" s="2"/>
      <c r="Q3" s="3"/>
    </row>
    <row r="4" spans="3:17" ht="15.75">
      <c r="C4" s="2" t="s">
        <v>1</v>
      </c>
      <c r="D4" s="2"/>
      <c r="E4" s="2"/>
      <c r="F4" s="2"/>
      <c r="G4" s="2"/>
      <c r="H4" s="2"/>
      <c r="I4" s="2"/>
      <c r="J4" s="2"/>
      <c r="K4" s="2"/>
      <c r="L4" s="2"/>
      <c r="M4" s="2"/>
      <c r="N4" s="2"/>
      <c r="O4" s="2"/>
      <c r="P4" s="2"/>
      <c r="Q4" s="3"/>
    </row>
    <row r="5" spans="3:17" ht="15.75">
      <c r="C5" s="2" t="s">
        <v>162</v>
      </c>
      <c r="D5" s="2"/>
      <c r="E5" s="2"/>
      <c r="F5" s="2"/>
      <c r="G5" s="2"/>
      <c r="H5" s="2"/>
      <c r="I5" s="2"/>
      <c r="J5" s="2"/>
      <c r="K5" s="2"/>
      <c r="L5" s="2"/>
      <c r="M5" s="2"/>
      <c r="N5" s="2"/>
      <c r="O5" s="3"/>
      <c r="P5" s="3"/>
      <c r="Q5" s="3"/>
    </row>
    <row r="6" ht="15.75">
      <c r="B6" s="3"/>
    </row>
    <row r="7" spans="2:17" ht="18.75">
      <c r="B7" s="3"/>
      <c r="C7" s="6" t="s">
        <v>2</v>
      </c>
      <c r="D7" s="7"/>
      <c r="E7" s="7"/>
      <c r="F7" s="7"/>
      <c r="G7" s="7"/>
      <c r="H7" s="7"/>
      <c r="I7" s="8"/>
      <c r="J7" s="4"/>
      <c r="K7" s="6" t="s">
        <v>3</v>
      </c>
      <c r="L7" s="7"/>
      <c r="M7" s="7"/>
      <c r="N7" s="7"/>
      <c r="O7" s="7"/>
      <c r="P7" s="7"/>
      <c r="Q7" s="8"/>
    </row>
    <row r="8" spans="2:17" ht="18.75">
      <c r="B8" s="3"/>
      <c r="C8" s="9" t="s">
        <v>4</v>
      </c>
      <c r="D8" s="5"/>
      <c r="E8" s="5"/>
      <c r="F8" s="5"/>
      <c r="G8" s="5"/>
      <c r="H8" s="5"/>
      <c r="I8" s="10"/>
      <c r="J8" s="4"/>
      <c r="K8" s="9" t="str">
        <f>+C8</f>
        <v>Fiscal Year-based IPD</v>
      </c>
      <c r="L8" s="5"/>
      <c r="M8" s="5"/>
      <c r="N8" s="5"/>
      <c r="O8" s="5"/>
      <c r="P8" s="5"/>
      <c r="Q8" s="10"/>
    </row>
    <row r="9" spans="2:17" ht="15.75">
      <c r="B9" s="3"/>
      <c r="C9" s="11"/>
      <c r="I9" s="12"/>
      <c r="K9" s="11"/>
      <c r="Q9" s="12"/>
    </row>
    <row r="10" spans="2:17" ht="18.75">
      <c r="B10" s="3"/>
      <c r="C10" s="14" t="s">
        <v>5</v>
      </c>
      <c r="D10" s="15" t="s">
        <v>6</v>
      </c>
      <c r="E10" s="16"/>
      <c r="F10" s="16"/>
      <c r="G10" s="17">
        <v>2012</v>
      </c>
      <c r="H10" s="69"/>
      <c r="I10" s="18"/>
      <c r="K10" s="14" t="s">
        <v>5</v>
      </c>
      <c r="L10" s="15" t="s">
        <v>7</v>
      </c>
      <c r="M10" s="16"/>
      <c r="N10" s="16"/>
      <c r="O10" s="73" t="s">
        <v>97</v>
      </c>
      <c r="P10" s="69"/>
      <c r="Q10" s="18"/>
    </row>
    <row r="11" spans="2:17" ht="15.75">
      <c r="B11" s="3"/>
      <c r="C11" s="11"/>
      <c r="D11" s="19"/>
      <c r="E11" s="20" t="s">
        <v>9</v>
      </c>
      <c r="F11" s="20"/>
      <c r="G11" s="21">
        <f>VLOOKUP(G10,$C$15:$E$78,3,0)</f>
        <v>1</v>
      </c>
      <c r="H11" s="70"/>
      <c r="I11" s="22"/>
      <c r="K11" s="11"/>
      <c r="L11" s="19" t="s">
        <v>10</v>
      </c>
      <c r="M11" s="20"/>
      <c r="N11" s="20"/>
      <c r="O11" s="21">
        <f>VLOOKUP(O10,$K$45:$M$77,3,0)</f>
        <v>1.0075060996511604</v>
      </c>
      <c r="P11" s="70"/>
      <c r="Q11" s="22"/>
    </row>
    <row r="12" spans="2:17" ht="15.75">
      <c r="B12" s="3"/>
      <c r="C12" s="11"/>
      <c r="I12" s="12"/>
      <c r="K12" s="11"/>
      <c r="Q12" s="12"/>
    </row>
    <row r="13" spans="2:17" ht="15.75">
      <c r="B13" s="3"/>
      <c r="C13" s="11"/>
      <c r="E13" s="72" t="s">
        <v>11</v>
      </c>
      <c r="F13" s="23"/>
      <c r="G13" s="23"/>
      <c r="H13" s="23" t="s">
        <v>85</v>
      </c>
      <c r="I13" s="12"/>
      <c r="K13" s="11"/>
      <c r="M13" s="72" t="s">
        <v>12</v>
      </c>
      <c r="N13" s="23"/>
      <c r="O13" s="23"/>
      <c r="P13" s="23" t="str">
        <f>+H13</f>
        <v>Percent</v>
      </c>
      <c r="Q13" s="12"/>
    </row>
    <row r="14" spans="1:17" ht="15.75">
      <c r="A14" s="62" t="s">
        <v>149</v>
      </c>
      <c r="B14" s="3"/>
      <c r="C14" s="11"/>
      <c r="E14" s="25" t="s">
        <v>148</v>
      </c>
      <c r="G14" s="25" t="str">
        <f>"FY "&amp;TEXT(G10,"0")</f>
        <v>FY 2012</v>
      </c>
      <c r="H14" s="25" t="s">
        <v>86</v>
      </c>
      <c r="I14" s="26"/>
      <c r="K14" s="11"/>
      <c r="M14" s="25" t="str">
        <f>+E14</f>
        <v>FY 2012</v>
      </c>
      <c r="O14" s="25" t="str">
        <f>+O10</f>
        <v>2011-13</v>
      </c>
      <c r="P14" s="25" t="str">
        <f>+H14</f>
        <v>Change</v>
      </c>
      <c r="Q14" s="26"/>
    </row>
    <row r="15" spans="1:17" ht="15.75">
      <c r="A15" s="11" t="s">
        <v>147</v>
      </c>
      <c r="B15" s="3"/>
      <c r="C15" s="11"/>
      <c r="I15" s="12"/>
      <c r="K15" s="11"/>
      <c r="Q15" s="12"/>
    </row>
    <row r="16" spans="1:21" ht="15.75">
      <c r="A16" s="139">
        <v>0.19523</v>
      </c>
      <c r="B16" s="126"/>
      <c r="C16" s="29">
        <v>1969</v>
      </c>
      <c r="E16" s="30">
        <f>A16/$A$59</f>
        <v>0.19683221422378158</v>
      </c>
      <c r="G16" s="30">
        <f aca="true" t="shared" si="0" ref="G16:G52">E16/$G$11</f>
        <v>0.19683221422378158</v>
      </c>
      <c r="H16" s="30"/>
      <c r="I16" s="31"/>
      <c r="K16" s="32"/>
      <c r="Q16" s="31"/>
      <c r="R16" s="37"/>
      <c r="S16" s="174"/>
      <c r="T16" s="145"/>
      <c r="U16" s="145"/>
    </row>
    <row r="17" spans="1:21" ht="15.75">
      <c r="A17" s="139">
        <v>0.20449</v>
      </c>
      <c r="B17" s="126"/>
      <c r="C17" s="29">
        <v>1970</v>
      </c>
      <c r="E17" s="30">
        <f aca="true" t="shared" si="1" ref="E17:E70">A17/$A$59</f>
        <v>0.20616820922307585</v>
      </c>
      <c r="G17" s="30">
        <f t="shared" si="0"/>
        <v>0.20616820922307585</v>
      </c>
      <c r="H17" s="71">
        <f>+G17/G16-1</f>
        <v>0.04743123495364454</v>
      </c>
      <c r="I17" s="31"/>
      <c r="K17" s="32"/>
      <c r="Q17" s="31"/>
      <c r="R17" s="37"/>
      <c r="S17" s="174"/>
      <c r="T17" s="145"/>
      <c r="U17" s="145"/>
    </row>
    <row r="18" spans="1:21" ht="15.75">
      <c r="A18" s="139">
        <v>0.21365</v>
      </c>
      <c r="B18" s="126"/>
      <c r="C18" s="29">
        <v>1971</v>
      </c>
      <c r="E18" s="30">
        <f t="shared" si="1"/>
        <v>0.21540338354203215</v>
      </c>
      <c r="G18" s="30">
        <f t="shared" si="0"/>
        <v>0.21540338354203215</v>
      </c>
      <c r="H18" s="71">
        <f aca="true" t="shared" si="2" ref="H18:H54">+G18/G17-1</f>
        <v>0.044794366472687974</v>
      </c>
      <c r="I18" s="31"/>
      <c r="K18" s="32"/>
      <c r="Q18" s="31"/>
      <c r="R18" s="37"/>
      <c r="S18" s="174"/>
      <c r="T18" s="145"/>
      <c r="U18" s="145"/>
    </row>
    <row r="19" spans="1:21" ht="15.75">
      <c r="A19" s="139">
        <v>0.22181</v>
      </c>
      <c r="B19" s="126"/>
      <c r="C19" s="29">
        <v>1972</v>
      </c>
      <c r="E19" s="30">
        <f t="shared" si="1"/>
        <v>0.22363035105760895</v>
      </c>
      <c r="G19" s="30">
        <f t="shared" si="0"/>
        <v>0.22363035105760895</v>
      </c>
      <c r="H19" s="71">
        <f t="shared" si="2"/>
        <v>0.03819330681020361</v>
      </c>
      <c r="I19" s="31"/>
      <c r="K19" s="32"/>
      <c r="Q19" s="31"/>
      <c r="R19" s="37"/>
      <c r="S19" s="174"/>
      <c r="T19" s="145"/>
      <c r="U19" s="145"/>
    </row>
    <row r="20" spans="1:21" ht="15.75">
      <c r="A20" s="139">
        <v>0.23012</v>
      </c>
      <c r="B20" s="126"/>
      <c r="C20" s="29">
        <v>1973</v>
      </c>
      <c r="E20" s="30">
        <f t="shared" si="1"/>
        <v>0.23200854959369266</v>
      </c>
      <c r="G20" s="30">
        <f t="shared" si="0"/>
        <v>0.23200854959369266</v>
      </c>
      <c r="H20" s="71">
        <f t="shared" si="2"/>
        <v>0.037464496641269385</v>
      </c>
      <c r="I20" s="31"/>
      <c r="K20" s="32"/>
      <c r="Q20" s="31"/>
      <c r="R20" s="37"/>
      <c r="S20" s="174"/>
      <c r="T20" s="145"/>
      <c r="U20" s="145"/>
    </row>
    <row r="21" spans="1:21" ht="15.75">
      <c r="A21" s="139">
        <v>0.24866</v>
      </c>
      <c r="B21" s="126"/>
      <c r="C21" s="29">
        <v>1974</v>
      </c>
      <c r="E21" s="30">
        <f t="shared" si="1"/>
        <v>0.25070070372834874</v>
      </c>
      <c r="G21" s="30">
        <f t="shared" si="0"/>
        <v>0.25070070372834874</v>
      </c>
      <c r="H21" s="71">
        <f t="shared" si="2"/>
        <v>0.08056666087258813</v>
      </c>
      <c r="I21" s="31"/>
      <c r="K21" s="32"/>
      <c r="Q21" s="31"/>
      <c r="R21" s="37"/>
      <c r="S21" s="174"/>
      <c r="T21" s="145"/>
      <c r="U21" s="145"/>
    </row>
    <row r="22" spans="1:21" ht="15.75">
      <c r="A22" s="139">
        <v>0.27434</v>
      </c>
      <c r="B22" s="126"/>
      <c r="C22" s="29">
        <v>1975</v>
      </c>
      <c r="E22" s="30">
        <f t="shared" si="1"/>
        <v>0.2765914544391345</v>
      </c>
      <c r="G22" s="30">
        <f t="shared" si="0"/>
        <v>0.2765914544391345</v>
      </c>
      <c r="H22" s="71">
        <f t="shared" si="2"/>
        <v>0.10327354620767304</v>
      </c>
      <c r="I22" s="31"/>
      <c r="K22" s="32"/>
      <c r="Q22" s="31"/>
      <c r="R22" s="37"/>
      <c r="S22" s="174"/>
      <c r="T22" s="145"/>
      <c r="U22" s="145"/>
    </row>
    <row r="23" spans="1:21" ht="15.75">
      <c r="A23" s="139">
        <v>0.29224</v>
      </c>
      <c r="B23" s="126"/>
      <c r="C23" s="29">
        <v>1976</v>
      </c>
      <c r="E23" s="30">
        <f t="shared" si="1"/>
        <v>0.2946383562196278</v>
      </c>
      <c r="G23" s="30">
        <f t="shared" si="0"/>
        <v>0.2946383562196278</v>
      </c>
      <c r="H23" s="71">
        <f t="shared" si="2"/>
        <v>0.06524750309834548</v>
      </c>
      <c r="I23" s="31"/>
      <c r="K23" s="32"/>
      <c r="Q23" s="31"/>
      <c r="R23" s="37"/>
      <c r="S23" s="174"/>
      <c r="T23" s="145"/>
      <c r="U23" s="145"/>
    </row>
    <row r="24" spans="1:21" ht="15.75">
      <c r="A24" s="139">
        <v>0.30906</v>
      </c>
      <c r="B24" s="126"/>
      <c r="C24" s="29">
        <v>1977</v>
      </c>
      <c r="E24" s="30">
        <f t="shared" si="1"/>
        <v>0.31159639465247113</v>
      </c>
      <c r="G24" s="30">
        <f t="shared" si="0"/>
        <v>0.31159639465247113</v>
      </c>
      <c r="H24" s="71">
        <f t="shared" si="2"/>
        <v>0.05755543388995332</v>
      </c>
      <c r="I24" s="31"/>
      <c r="K24" s="32"/>
      <c r="Q24" s="31"/>
      <c r="R24" s="37"/>
      <c r="S24" s="174"/>
      <c r="T24" s="145"/>
      <c r="U24" s="145"/>
    </row>
    <row r="25" spans="1:21" ht="15.75">
      <c r="A25" s="139">
        <v>0.3296</v>
      </c>
      <c r="B25" s="126"/>
      <c r="C25" s="29">
        <v>1978</v>
      </c>
      <c r="E25" s="30">
        <f t="shared" si="1"/>
        <v>0.33230496239388624</v>
      </c>
      <c r="G25" s="30">
        <f t="shared" si="0"/>
        <v>0.33230496239388624</v>
      </c>
      <c r="H25" s="71">
        <f t="shared" si="2"/>
        <v>0.06645958713518407</v>
      </c>
      <c r="I25" s="31"/>
      <c r="K25" s="32"/>
      <c r="Q25" s="31"/>
      <c r="R25" s="37"/>
      <c r="S25" s="174"/>
      <c r="T25" s="145"/>
      <c r="U25" s="145"/>
    </row>
    <row r="26" spans="1:21" ht="15.75">
      <c r="A26" s="139">
        <v>0.3551</v>
      </c>
      <c r="B26" s="126"/>
      <c r="C26" s="29">
        <v>1979</v>
      </c>
      <c r="E26" s="30">
        <f t="shared" si="1"/>
        <v>0.35801423588006376</v>
      </c>
      <c r="G26" s="30">
        <f t="shared" si="0"/>
        <v>0.35801423588006376</v>
      </c>
      <c r="H26" s="71">
        <f t="shared" si="2"/>
        <v>0.07736650485436902</v>
      </c>
      <c r="I26" s="31"/>
      <c r="K26" s="32"/>
      <c r="Q26" s="31"/>
      <c r="R26" s="37"/>
      <c r="S26" s="174"/>
      <c r="T26" s="145"/>
      <c r="U26" s="145"/>
    </row>
    <row r="27" spans="1:21" ht="15.75">
      <c r="A27" s="139">
        <v>0.39153</v>
      </c>
      <c r="B27" s="126"/>
      <c r="C27" s="29">
        <v>1980</v>
      </c>
      <c r="E27" s="30">
        <f t="shared" si="1"/>
        <v>0.39474320972717925</v>
      </c>
      <c r="G27" s="30">
        <f t="shared" si="0"/>
        <v>0.39474320972717925</v>
      </c>
      <c r="H27" s="71">
        <f t="shared" si="2"/>
        <v>0.10259081948746829</v>
      </c>
      <c r="I27" s="31"/>
      <c r="K27" s="32"/>
      <c r="Q27" s="31"/>
      <c r="R27" s="37"/>
      <c r="S27" s="174"/>
      <c r="T27" s="145"/>
      <c r="U27" s="145"/>
    </row>
    <row r="28" spans="1:21" ht="15.75">
      <c r="A28" s="139">
        <v>0.4315</v>
      </c>
      <c r="B28" s="126"/>
      <c r="C28" s="29">
        <v>1981</v>
      </c>
      <c r="E28" s="30">
        <f t="shared" si="1"/>
        <v>0.43504123565825825</v>
      </c>
      <c r="G28" s="30">
        <f t="shared" si="0"/>
        <v>0.43504123565825825</v>
      </c>
      <c r="H28" s="71">
        <f t="shared" si="2"/>
        <v>0.10208668556687872</v>
      </c>
      <c r="I28" s="31"/>
      <c r="K28" s="32"/>
      <c r="Q28" s="31"/>
      <c r="R28" s="37"/>
      <c r="S28" s="174"/>
      <c r="T28" s="145"/>
      <c r="U28" s="145"/>
    </row>
    <row r="29" spans="1:21" ht="15.75">
      <c r="A29" s="139">
        <v>0.46169</v>
      </c>
      <c r="B29" s="126"/>
      <c r="C29" s="29">
        <v>1982</v>
      </c>
      <c r="E29" s="30">
        <f t="shared" si="1"/>
        <v>0.4654789990522856</v>
      </c>
      <c r="G29" s="30">
        <f t="shared" si="0"/>
        <v>0.4654789990522856</v>
      </c>
      <c r="H29" s="71">
        <f t="shared" si="2"/>
        <v>0.06996523754345296</v>
      </c>
      <c r="I29" s="31"/>
      <c r="K29" s="32"/>
      <c r="Q29" s="31"/>
      <c r="R29" s="37"/>
      <c r="S29" s="174"/>
      <c r="T29" s="145"/>
      <c r="U29" s="145"/>
    </row>
    <row r="30" spans="1:21" ht="15.75">
      <c r="A30" s="139">
        <v>0.48416</v>
      </c>
      <c r="B30" s="126"/>
      <c r="C30" s="29">
        <v>1983</v>
      </c>
      <c r="E30" s="30">
        <f t="shared" si="1"/>
        <v>0.48813340592422316</v>
      </c>
      <c r="G30" s="30">
        <f t="shared" si="0"/>
        <v>0.48813340592422316</v>
      </c>
      <c r="H30" s="71">
        <f t="shared" si="2"/>
        <v>0.04866902033832221</v>
      </c>
      <c r="I30" s="31"/>
      <c r="K30" s="32"/>
      <c r="Q30" s="31"/>
      <c r="R30" s="37"/>
      <c r="S30" s="174"/>
      <c r="T30" s="145"/>
      <c r="U30" s="145"/>
    </row>
    <row r="31" spans="1:21" ht="15.75">
      <c r="A31" s="139">
        <v>0.50365</v>
      </c>
      <c r="B31" s="126"/>
      <c r="C31" s="29">
        <v>1984</v>
      </c>
      <c r="E31" s="30">
        <f t="shared" si="1"/>
        <v>0.5077833565220898</v>
      </c>
      <c r="G31" s="30">
        <f t="shared" si="0"/>
        <v>0.5077833565220898</v>
      </c>
      <c r="H31" s="71">
        <f t="shared" si="2"/>
        <v>0.040255287508261794</v>
      </c>
      <c r="I31" s="31"/>
      <c r="K31" s="32"/>
      <c r="Q31" s="31"/>
      <c r="R31" s="37"/>
      <c r="S31" s="174"/>
      <c r="T31" s="145"/>
      <c r="U31" s="145"/>
    </row>
    <row r="32" spans="1:21" ht="15.75">
      <c r="A32" s="139">
        <v>0.5213</v>
      </c>
      <c r="B32" s="126"/>
      <c r="C32" s="29">
        <v>1985</v>
      </c>
      <c r="E32" s="30">
        <f t="shared" si="1"/>
        <v>0.5255782066017382</v>
      </c>
      <c r="G32" s="30">
        <f t="shared" si="0"/>
        <v>0.5255782066017382</v>
      </c>
      <c r="H32" s="71">
        <f t="shared" si="2"/>
        <v>0.035044177504219176</v>
      </c>
      <c r="I32" s="31"/>
      <c r="K32" s="32"/>
      <c r="Q32" s="31"/>
      <c r="R32" s="37"/>
      <c r="S32" s="174"/>
      <c r="T32" s="145"/>
      <c r="U32" s="145"/>
    </row>
    <row r="33" spans="1:21" ht="15.75">
      <c r="A33" s="139">
        <v>0.53702</v>
      </c>
      <c r="B33" s="126"/>
      <c r="C33" s="29">
        <v>1986</v>
      </c>
      <c r="E33" s="30">
        <f t="shared" si="1"/>
        <v>0.5414272175508641</v>
      </c>
      <c r="G33" s="30">
        <f t="shared" si="0"/>
        <v>0.5414272175508641</v>
      </c>
      <c r="H33" s="71">
        <f t="shared" si="2"/>
        <v>0.030155380778822183</v>
      </c>
      <c r="I33" s="31"/>
      <c r="K33" s="32"/>
      <c r="Q33" s="31"/>
      <c r="R33" s="37"/>
      <c r="S33" s="174"/>
      <c r="T33" s="145"/>
      <c r="U33" s="145"/>
    </row>
    <row r="34" spans="1:21" ht="15.75">
      <c r="A34" s="139">
        <v>0.54864</v>
      </c>
      <c r="B34" s="126"/>
      <c r="C34" s="29">
        <v>1987</v>
      </c>
      <c r="E34" s="30">
        <f t="shared" si="1"/>
        <v>0.553142580606134</v>
      </c>
      <c r="G34" s="30">
        <f t="shared" si="0"/>
        <v>0.553142580606134</v>
      </c>
      <c r="H34" s="71">
        <f t="shared" si="2"/>
        <v>0.021637927823917158</v>
      </c>
      <c r="I34" s="31"/>
      <c r="K34" s="32"/>
      <c r="Q34" s="31"/>
      <c r="R34" s="37"/>
      <c r="S34" s="174"/>
      <c r="T34" s="145"/>
      <c r="U34" s="145"/>
    </row>
    <row r="35" spans="1:21" ht="15.75">
      <c r="A35" s="139">
        <v>0.56875</v>
      </c>
      <c r="B35" s="126"/>
      <c r="C35" s="29">
        <v>1988</v>
      </c>
      <c r="E35" s="30">
        <f t="shared" si="1"/>
        <v>0.5734176194220959</v>
      </c>
      <c r="G35" s="30">
        <f t="shared" si="0"/>
        <v>0.5734176194220959</v>
      </c>
      <c r="H35" s="71">
        <f t="shared" si="2"/>
        <v>0.03665427238261887</v>
      </c>
      <c r="I35" s="31"/>
      <c r="K35" s="32"/>
      <c r="Q35" s="31"/>
      <c r="R35" s="37"/>
      <c r="S35" s="174"/>
      <c r="T35" s="145"/>
      <c r="U35" s="145"/>
    </row>
    <row r="36" spans="1:21" ht="15.75">
      <c r="A36" s="139">
        <v>0.59386</v>
      </c>
      <c r="B36" s="126"/>
      <c r="C36" s="29">
        <v>1989</v>
      </c>
      <c r="E36" s="30">
        <f t="shared" si="1"/>
        <v>0.5987336922549554</v>
      </c>
      <c r="G36" s="30">
        <f t="shared" si="0"/>
        <v>0.5987336922549554</v>
      </c>
      <c r="H36" s="71">
        <f t="shared" si="2"/>
        <v>0.04414945054945063</v>
      </c>
      <c r="I36" s="31"/>
      <c r="K36" s="32"/>
      <c r="Q36" s="31"/>
      <c r="R36" s="37"/>
      <c r="S36" s="174"/>
      <c r="T36" s="145"/>
      <c r="U36" s="145"/>
    </row>
    <row r="37" spans="1:21" ht="15.75">
      <c r="A37" s="139">
        <v>0.61776</v>
      </c>
      <c r="B37" s="126"/>
      <c r="C37" s="29">
        <v>1990</v>
      </c>
      <c r="E37" s="30">
        <f t="shared" si="1"/>
        <v>0.6228298348557256</v>
      </c>
      <c r="G37" s="30">
        <f t="shared" si="0"/>
        <v>0.6228298348557256</v>
      </c>
      <c r="H37" s="71">
        <f t="shared" si="2"/>
        <v>0.04024517563061991</v>
      </c>
      <c r="I37" s="31"/>
      <c r="K37" s="32"/>
      <c r="Q37" s="31"/>
      <c r="R37" s="37"/>
      <c r="S37" s="174"/>
      <c r="T37" s="145"/>
      <c r="U37" s="145"/>
    </row>
    <row r="38" spans="1:21" ht="15.75">
      <c r="A38" s="139">
        <v>0.6445</v>
      </c>
      <c r="B38" s="126"/>
      <c r="C38" s="29">
        <v>1991</v>
      </c>
      <c r="E38" s="30">
        <f t="shared" si="1"/>
        <v>0.6497892847780937</v>
      </c>
      <c r="G38" s="30">
        <f t="shared" si="0"/>
        <v>0.6497892847780937</v>
      </c>
      <c r="H38" s="71">
        <f t="shared" si="2"/>
        <v>0.04328541828541832</v>
      </c>
      <c r="I38" s="31"/>
      <c r="K38" s="32"/>
      <c r="Q38" s="31"/>
      <c r="R38" s="37"/>
      <c r="S38" s="174"/>
      <c r="T38" s="145"/>
      <c r="U38" s="145"/>
    </row>
    <row r="39" spans="1:21" ht="15.75">
      <c r="A39" s="139">
        <v>0.6621</v>
      </c>
      <c r="B39" s="126"/>
      <c r="C39" s="29">
        <v>1992</v>
      </c>
      <c r="E39" s="30">
        <f t="shared" si="1"/>
        <v>0.6675337245175731</v>
      </c>
      <c r="G39" s="30">
        <f t="shared" si="0"/>
        <v>0.6675337245175731</v>
      </c>
      <c r="H39" s="71">
        <f t="shared" si="2"/>
        <v>0.02730799069045764</v>
      </c>
      <c r="I39" s="31"/>
      <c r="K39" s="32"/>
      <c r="Q39" s="31"/>
      <c r="R39" s="37"/>
      <c r="S39" s="174"/>
      <c r="T39" s="145"/>
      <c r="U39" s="145"/>
    </row>
    <row r="40" spans="1:21" ht="15.75">
      <c r="A40" s="139">
        <v>0.67962</v>
      </c>
      <c r="B40" s="126"/>
      <c r="C40" s="29">
        <v>1993</v>
      </c>
      <c r="E40" s="30">
        <f t="shared" si="1"/>
        <v>0.6851975077127821</v>
      </c>
      <c r="G40" s="30">
        <f t="shared" si="0"/>
        <v>0.6851975077127821</v>
      </c>
      <c r="H40" s="71">
        <f t="shared" si="2"/>
        <v>0.026461259628455025</v>
      </c>
      <c r="I40" s="31"/>
      <c r="K40" s="32"/>
      <c r="Q40" s="31"/>
      <c r="R40" s="37"/>
      <c r="S40" s="174"/>
      <c r="T40" s="145"/>
      <c r="U40" s="145"/>
    </row>
    <row r="41" spans="1:21" ht="15.75">
      <c r="A41" s="139">
        <v>0.69442</v>
      </c>
      <c r="B41" s="126"/>
      <c r="C41" s="29">
        <f aca="true" t="shared" si="3" ref="C41:C52">C40+1</f>
        <v>1994</v>
      </c>
      <c r="E41" s="30">
        <f t="shared" si="1"/>
        <v>0.7001189684027989</v>
      </c>
      <c r="G41" s="30">
        <f t="shared" si="0"/>
        <v>0.7001189684027989</v>
      </c>
      <c r="H41" s="71">
        <f t="shared" si="2"/>
        <v>0.021776875312674804</v>
      </c>
      <c r="I41" s="31"/>
      <c r="K41" s="32"/>
      <c r="Q41" s="31"/>
      <c r="R41" s="37"/>
      <c r="S41" s="174"/>
      <c r="T41" s="145"/>
      <c r="U41" s="145"/>
    </row>
    <row r="42" spans="1:21" ht="15.75">
      <c r="A42" s="139">
        <v>0.70983</v>
      </c>
      <c r="B42" s="126"/>
      <c r="C42" s="29">
        <f t="shared" si="3"/>
        <v>1995</v>
      </c>
      <c r="E42" s="30">
        <f t="shared" si="1"/>
        <v>0.715655435242877</v>
      </c>
      <c r="G42" s="30">
        <f t="shared" si="0"/>
        <v>0.715655435242877</v>
      </c>
      <c r="H42" s="71">
        <f t="shared" si="2"/>
        <v>0.022191181129575632</v>
      </c>
      <c r="I42" s="31"/>
      <c r="K42" s="32"/>
      <c r="Q42" s="31"/>
      <c r="R42" s="37"/>
      <c r="S42" s="174"/>
      <c r="T42" s="145"/>
      <c r="U42" s="145"/>
    </row>
    <row r="43" spans="1:21" ht="15.75">
      <c r="A43" s="139">
        <v>0.72401</v>
      </c>
      <c r="B43" s="126"/>
      <c r="C43" s="29">
        <f t="shared" si="3"/>
        <v>1996</v>
      </c>
      <c r="E43" s="30">
        <f t="shared" si="1"/>
        <v>0.7299518077147985</v>
      </c>
      <c r="G43" s="30">
        <f t="shared" si="0"/>
        <v>0.7299518077147985</v>
      </c>
      <c r="H43" s="71">
        <f t="shared" si="2"/>
        <v>0.019976614118873526</v>
      </c>
      <c r="I43" s="31"/>
      <c r="K43" s="32"/>
      <c r="Q43" s="31"/>
      <c r="R43" s="37"/>
      <c r="S43" s="174"/>
      <c r="T43" s="145"/>
      <c r="U43" s="145"/>
    </row>
    <row r="44" spans="1:21" ht="15.75">
      <c r="A44" s="139">
        <v>0.7394</v>
      </c>
      <c r="B44" s="126"/>
      <c r="C44" s="29">
        <f t="shared" si="3"/>
        <v>1997</v>
      </c>
      <c r="E44" s="30">
        <f t="shared" si="1"/>
        <v>0.7454681104188091</v>
      </c>
      <c r="G44" s="30">
        <f t="shared" si="0"/>
        <v>0.7454681104188091</v>
      </c>
      <c r="H44" s="71">
        <f t="shared" si="2"/>
        <v>0.021256612477728254</v>
      </c>
      <c r="I44" s="31"/>
      <c r="K44" s="32"/>
      <c r="Q44" s="31"/>
      <c r="R44" s="37"/>
      <c r="S44" s="174"/>
      <c r="T44" s="145"/>
      <c r="U44" s="145"/>
    </row>
    <row r="45" spans="1:21" ht="15.75">
      <c r="A45" s="139">
        <v>0.74776</v>
      </c>
      <c r="B45" s="126"/>
      <c r="C45" s="29">
        <f t="shared" si="3"/>
        <v>1998</v>
      </c>
      <c r="E45" s="30">
        <f t="shared" si="1"/>
        <v>0.7538967192950619</v>
      </c>
      <c r="G45" s="30">
        <f t="shared" si="0"/>
        <v>0.7538967192950619</v>
      </c>
      <c r="H45" s="71">
        <f t="shared" si="2"/>
        <v>0.011306464701108965</v>
      </c>
      <c r="I45" s="31"/>
      <c r="K45" s="29"/>
      <c r="P45" s="71"/>
      <c r="Q45" s="31"/>
      <c r="R45" s="105"/>
      <c r="S45" s="174"/>
      <c r="T45" s="145"/>
      <c r="U45" s="145"/>
    </row>
    <row r="46" spans="1:21" ht="15.75">
      <c r="A46" s="139">
        <v>0.75501</v>
      </c>
      <c r="B46" s="126"/>
      <c r="C46" s="29">
        <f t="shared" si="3"/>
        <v>1999</v>
      </c>
      <c r="E46" s="30">
        <f t="shared" si="1"/>
        <v>0.7612062186195633</v>
      </c>
      <c r="G46" s="30">
        <f t="shared" si="0"/>
        <v>0.7612062186195633</v>
      </c>
      <c r="H46" s="71">
        <f t="shared" si="2"/>
        <v>0.009695624264469904</v>
      </c>
      <c r="I46" s="31"/>
      <c r="K46" s="32" t="s">
        <v>14</v>
      </c>
      <c r="M46" s="30">
        <f>(+E18+E17)/2</f>
        <v>0.210785796382554</v>
      </c>
      <c r="O46" s="30">
        <f aca="true" t="shared" si="4" ref="O46:O63">M46/$O$11</f>
        <v>0.20921540470627087</v>
      </c>
      <c r="P46" s="30"/>
      <c r="Q46" s="31"/>
      <c r="R46" s="105"/>
      <c r="S46" s="174"/>
      <c r="T46" s="145"/>
      <c r="U46" s="145"/>
    </row>
    <row r="47" spans="1:21" ht="15.75">
      <c r="A47" s="139">
        <v>0.77117</v>
      </c>
      <c r="B47" s="126"/>
      <c r="C47" s="29">
        <f t="shared" si="3"/>
        <v>2000</v>
      </c>
      <c r="E47" s="30">
        <f t="shared" si="1"/>
        <v>0.7774988405621762</v>
      </c>
      <c r="G47" s="30">
        <f t="shared" si="0"/>
        <v>0.7774988405621762</v>
      </c>
      <c r="H47" s="71">
        <f t="shared" si="2"/>
        <v>0.021403690017350874</v>
      </c>
      <c r="I47" s="31"/>
      <c r="K47" s="32" t="s">
        <v>15</v>
      </c>
      <c r="M47" s="30">
        <f>(+E20+E19)/2</f>
        <v>0.22781945032565082</v>
      </c>
      <c r="O47" s="30">
        <f t="shared" si="4"/>
        <v>0.2261221548976539</v>
      </c>
      <c r="P47" s="71">
        <f>+O47/O46-1</f>
        <v>0.08081025493853744</v>
      </c>
      <c r="Q47" s="31"/>
      <c r="R47" s="105"/>
      <c r="S47" s="174"/>
      <c r="T47" s="145"/>
      <c r="U47" s="145"/>
    </row>
    <row r="48" spans="1:21" ht="15.75">
      <c r="A48" s="139">
        <v>0.7904</v>
      </c>
      <c r="B48" s="126"/>
      <c r="C48" s="29">
        <f t="shared" si="3"/>
        <v>2001</v>
      </c>
      <c r="E48" s="30">
        <f t="shared" si="1"/>
        <v>0.796886657391164</v>
      </c>
      <c r="G48" s="30">
        <f t="shared" si="0"/>
        <v>0.796886657391164</v>
      </c>
      <c r="H48" s="71">
        <f t="shared" si="2"/>
        <v>0.024936136001140863</v>
      </c>
      <c r="I48" s="31"/>
      <c r="K48" s="32" t="s">
        <v>16</v>
      </c>
      <c r="M48" s="30">
        <f>(+E22+E21)/2</f>
        <v>0.2636460790837416</v>
      </c>
      <c r="O48" s="30">
        <f t="shared" si="4"/>
        <v>0.2616818688988847</v>
      </c>
      <c r="P48" s="71">
        <f aca="true" t="shared" si="5" ref="P48:P64">+O48/O47-1</f>
        <v>0.1572588675237312</v>
      </c>
      <c r="Q48" s="31"/>
      <c r="R48" s="105"/>
      <c r="S48" s="174"/>
      <c r="T48" s="145"/>
      <c r="U48" s="145"/>
    </row>
    <row r="49" spans="1:21" ht="15.75">
      <c r="A49" s="139">
        <v>0.80014</v>
      </c>
      <c r="B49" s="126"/>
      <c r="C49" s="29">
        <f t="shared" si="3"/>
        <v>2002</v>
      </c>
      <c r="E49" s="30">
        <f t="shared" si="1"/>
        <v>0.8067065916560805</v>
      </c>
      <c r="G49" s="30">
        <f t="shared" si="0"/>
        <v>0.8067065916560805</v>
      </c>
      <c r="H49" s="71">
        <f t="shared" si="2"/>
        <v>0.012322874493927216</v>
      </c>
      <c r="I49" s="31"/>
      <c r="K49" s="32" t="s">
        <v>17</v>
      </c>
      <c r="M49" s="30">
        <f>(+E24+E23)/2</f>
        <v>0.30311737543604944</v>
      </c>
      <c r="O49" s="30">
        <f t="shared" si="4"/>
        <v>0.3008590970724654</v>
      </c>
      <c r="P49" s="71">
        <f t="shared" si="5"/>
        <v>0.1497131931166351</v>
      </c>
      <c r="Q49" s="31"/>
      <c r="R49" s="105"/>
      <c r="S49" s="174"/>
      <c r="T49" s="145"/>
      <c r="U49" s="145"/>
    </row>
    <row r="50" spans="1:21" ht="15.75">
      <c r="A50" s="139">
        <v>0.81579</v>
      </c>
      <c r="B50" s="126"/>
      <c r="C50" s="29">
        <f t="shared" si="3"/>
        <v>2003</v>
      </c>
      <c r="E50" s="30">
        <f t="shared" si="1"/>
        <v>0.8224850281289698</v>
      </c>
      <c r="G50" s="30">
        <f t="shared" si="0"/>
        <v>0.8224850281289698</v>
      </c>
      <c r="H50" s="71">
        <f t="shared" si="2"/>
        <v>0.01955907716149685</v>
      </c>
      <c r="I50" s="31"/>
      <c r="K50" s="32" t="s">
        <v>18</v>
      </c>
      <c r="M50" s="30">
        <f>(+E26+E25)/2</f>
        <v>0.345159599136975</v>
      </c>
      <c r="O50" s="30">
        <f t="shared" si="4"/>
        <v>0.34258809872861645</v>
      </c>
      <c r="P50" s="71">
        <f t="shared" si="5"/>
        <v>0.13869948445035774</v>
      </c>
      <c r="Q50" s="31"/>
      <c r="R50" s="105"/>
      <c r="S50" s="174"/>
      <c r="T50" s="145"/>
      <c r="U50" s="145"/>
    </row>
    <row r="51" spans="1:21" ht="15.75">
      <c r="A51" s="139">
        <v>0.83353</v>
      </c>
      <c r="B51" s="126"/>
      <c r="C51" s="29">
        <f t="shared" si="3"/>
        <v>2004</v>
      </c>
      <c r="E51" s="30">
        <f t="shared" si="1"/>
        <v>0.8403706168209223</v>
      </c>
      <c r="G51" s="30">
        <f t="shared" si="0"/>
        <v>0.8403706168209223</v>
      </c>
      <c r="H51" s="71">
        <f t="shared" si="2"/>
        <v>0.02174579242206942</v>
      </c>
      <c r="I51" s="31"/>
      <c r="K51" s="32" t="s">
        <v>19</v>
      </c>
      <c r="M51" s="30">
        <f>(+E28+E27)/2</f>
        <v>0.41489222269271875</v>
      </c>
      <c r="O51" s="30">
        <f t="shared" si="4"/>
        <v>0.4118012018352755</v>
      </c>
      <c r="P51" s="71">
        <f t="shared" si="5"/>
        <v>0.20203008616912488</v>
      </c>
      <c r="Q51" s="31"/>
      <c r="R51" s="105"/>
      <c r="S51" s="174"/>
      <c r="T51" s="145"/>
      <c r="U51" s="145"/>
    </row>
    <row r="52" spans="1:21" ht="15.75">
      <c r="A52" s="139">
        <v>0.85536</v>
      </c>
      <c r="B52" s="126"/>
      <c r="C52" s="29">
        <f t="shared" si="3"/>
        <v>2005</v>
      </c>
      <c r="E52" s="30">
        <f t="shared" si="1"/>
        <v>0.862379771338697</v>
      </c>
      <c r="G52" s="30">
        <f t="shared" si="0"/>
        <v>0.862379771338697</v>
      </c>
      <c r="H52" s="71">
        <f t="shared" si="2"/>
        <v>0.026189819202668163</v>
      </c>
      <c r="I52" s="31"/>
      <c r="K52" s="32" t="s">
        <v>20</v>
      </c>
      <c r="M52" s="30">
        <f>(+E30+E29)/2</f>
        <v>0.4768062024882544</v>
      </c>
      <c r="O52" s="30">
        <f t="shared" si="4"/>
        <v>0.47325391146847057</v>
      </c>
      <c r="P52" s="71">
        <f t="shared" si="5"/>
        <v>0.149229068199215</v>
      </c>
      <c r="Q52" s="31"/>
      <c r="R52" s="105"/>
      <c r="S52" s="174"/>
      <c r="T52" s="145"/>
      <c r="U52" s="145"/>
    </row>
    <row r="53" spans="1:21" ht="15.75">
      <c r="A53" s="139">
        <v>0.88248</v>
      </c>
      <c r="B53" s="126"/>
      <c r="C53" s="29">
        <f aca="true" t="shared" si="6" ref="C53:C59">C52+1</f>
        <v>2006</v>
      </c>
      <c r="E53" s="30">
        <f t="shared" si="1"/>
        <v>0.8897223398463494</v>
      </c>
      <c r="G53" s="30">
        <f aca="true" t="shared" si="7" ref="G53:G66">E53/$G$11</f>
        <v>0.8897223398463494</v>
      </c>
      <c r="H53" s="71">
        <f t="shared" si="2"/>
        <v>0.0317059483726152</v>
      </c>
      <c r="I53" s="31"/>
      <c r="K53" s="32" t="s">
        <v>21</v>
      </c>
      <c r="M53" s="30">
        <f>(+E32+E31)/2</f>
        <v>0.516680781561914</v>
      </c>
      <c r="O53" s="30">
        <f t="shared" si="4"/>
        <v>0.5128314178353957</v>
      </c>
      <c r="P53" s="71">
        <f t="shared" si="5"/>
        <v>0.08362848231749243</v>
      </c>
      <c r="Q53" s="31"/>
      <c r="R53" s="105"/>
      <c r="S53" s="174"/>
      <c r="T53" s="145"/>
      <c r="U53" s="145"/>
    </row>
    <row r="54" spans="1:21" ht="15.75">
      <c r="A54" s="139">
        <v>0.90366</v>
      </c>
      <c r="B54" s="126"/>
      <c r="C54" s="29">
        <f t="shared" si="6"/>
        <v>2007</v>
      </c>
      <c r="E54" s="30">
        <f t="shared" si="1"/>
        <v>0.9110761599419274</v>
      </c>
      <c r="G54" s="30">
        <f t="shared" si="7"/>
        <v>0.9110761599419274</v>
      </c>
      <c r="H54" s="71">
        <f t="shared" si="2"/>
        <v>0.024000543921675277</v>
      </c>
      <c r="I54" s="31"/>
      <c r="K54" s="32" t="s">
        <v>22</v>
      </c>
      <c r="M54" s="30">
        <f>(+E34+E33)/2</f>
        <v>0.5472848990784991</v>
      </c>
      <c r="O54" s="30">
        <f t="shared" si="4"/>
        <v>0.5432075292328169</v>
      </c>
      <c r="P54" s="71">
        <f t="shared" si="5"/>
        <v>0.05923215766622758</v>
      </c>
      <c r="Q54" s="31"/>
      <c r="R54" s="105"/>
      <c r="S54" s="174"/>
      <c r="T54" s="145"/>
      <c r="U54" s="145"/>
    </row>
    <row r="55" spans="1:21" ht="15.75">
      <c r="A55" s="139">
        <v>0.93137</v>
      </c>
      <c r="B55" s="126"/>
      <c r="C55" s="29">
        <f t="shared" si="6"/>
        <v>2008</v>
      </c>
      <c r="E55" s="30">
        <f t="shared" si="1"/>
        <v>0.9390135704635736</v>
      </c>
      <c r="G55" s="30">
        <f t="shared" si="7"/>
        <v>0.9390135704635736</v>
      </c>
      <c r="H55" s="71">
        <f aca="true" t="shared" si="8" ref="H55:H66">+G55/G54-1</f>
        <v>0.03066418785826519</v>
      </c>
      <c r="I55" s="31"/>
      <c r="K55" s="32" t="s">
        <v>23</v>
      </c>
      <c r="M55" s="30">
        <f>(+E36+E35)/2</f>
        <v>0.5860756558385256</v>
      </c>
      <c r="O55" s="30">
        <f t="shared" si="4"/>
        <v>0.5817092879551288</v>
      </c>
      <c r="P55" s="71">
        <f t="shared" si="5"/>
        <v>0.07087854392719617</v>
      </c>
      <c r="Q55" s="31"/>
      <c r="R55" s="105"/>
      <c r="S55" s="174"/>
      <c r="T55" s="145"/>
      <c r="U55" s="145"/>
    </row>
    <row r="56" spans="1:21" ht="15.75">
      <c r="A56" s="139">
        <v>0.94071</v>
      </c>
      <c r="B56" s="126"/>
      <c r="C56" s="29">
        <f t="shared" si="6"/>
        <v>2009</v>
      </c>
      <c r="E56" s="30">
        <f t="shared" si="1"/>
        <v>0.9484302220071382</v>
      </c>
      <c r="G56" s="30">
        <f t="shared" si="7"/>
        <v>0.9484302220071382</v>
      </c>
      <c r="H56" s="71">
        <f t="shared" si="8"/>
        <v>0.010028237972019793</v>
      </c>
      <c r="I56" s="31"/>
      <c r="K56" s="32" t="s">
        <v>24</v>
      </c>
      <c r="M56" s="30">
        <f>(+E38+E37)/2</f>
        <v>0.6363095598169097</v>
      </c>
      <c r="O56" s="30">
        <f t="shared" si="4"/>
        <v>0.6315689404135876</v>
      </c>
      <c r="P56" s="71">
        <f t="shared" si="5"/>
        <v>0.0857123196944809</v>
      </c>
      <c r="Q56" s="31"/>
      <c r="R56" s="105"/>
      <c r="S56" s="174"/>
      <c r="T56" s="145"/>
      <c r="U56" s="145"/>
    </row>
    <row r="57" spans="1:21" ht="15.75">
      <c r="A57" s="139">
        <v>0.95063</v>
      </c>
      <c r="B57" s="127"/>
      <c r="C57" s="29">
        <f t="shared" si="6"/>
        <v>2010</v>
      </c>
      <c r="E57" s="30">
        <f t="shared" si="1"/>
        <v>0.9584316334966628</v>
      </c>
      <c r="G57" s="30">
        <f t="shared" si="7"/>
        <v>0.9584316334966628</v>
      </c>
      <c r="H57" s="71">
        <f t="shared" si="8"/>
        <v>0.010545226477872927</v>
      </c>
      <c r="I57" s="31"/>
      <c r="K57" s="32" t="s">
        <v>25</v>
      </c>
      <c r="M57" s="30">
        <f>(+E40+E39)/2</f>
        <v>0.6763656161151776</v>
      </c>
      <c r="O57" s="30">
        <f t="shared" si="4"/>
        <v>0.6713265719675175</v>
      </c>
      <c r="P57" s="71">
        <f t="shared" si="5"/>
        <v>0.06295058070445081</v>
      </c>
      <c r="Q57" s="31"/>
      <c r="R57" s="105"/>
      <c r="S57" s="174"/>
      <c r="T57" s="145"/>
      <c r="U57" s="145"/>
    </row>
    <row r="58" spans="1:21" ht="15.75">
      <c r="A58" s="139">
        <v>0.96826</v>
      </c>
      <c r="B58" s="127"/>
      <c r="C58" s="29">
        <f t="shared" si="6"/>
        <v>2011</v>
      </c>
      <c r="E58" s="30">
        <f t="shared" si="1"/>
        <v>0.9762063194402436</v>
      </c>
      <c r="G58" s="30">
        <f t="shared" si="7"/>
        <v>0.9762063194402436</v>
      </c>
      <c r="H58" s="71">
        <f t="shared" si="8"/>
        <v>0.018545596078390236</v>
      </c>
      <c r="I58" s="31"/>
      <c r="K58" s="32" t="s">
        <v>26</v>
      </c>
      <c r="M58" s="30">
        <f>(+E41+E42)/2</f>
        <v>0.7078872018228379</v>
      </c>
      <c r="O58" s="30">
        <f t="shared" si="4"/>
        <v>0.7026133162547971</v>
      </c>
      <c r="P58" s="71">
        <f t="shared" si="5"/>
        <v>0.04660435858450329</v>
      </c>
      <c r="Q58" s="31"/>
      <c r="R58" s="105"/>
      <c r="S58" s="174"/>
      <c r="T58" s="145"/>
      <c r="U58" s="145"/>
    </row>
    <row r="59" spans="1:21" ht="15.75">
      <c r="A59" s="139">
        <v>0.99186</v>
      </c>
      <c r="B59" s="127"/>
      <c r="C59" s="29">
        <f t="shared" si="6"/>
        <v>2012</v>
      </c>
      <c r="E59" s="30">
        <f t="shared" si="1"/>
        <v>1</v>
      </c>
      <c r="G59" s="30">
        <f t="shared" si="7"/>
        <v>1</v>
      </c>
      <c r="H59" s="71">
        <f t="shared" si="8"/>
        <v>0.024373618656146068</v>
      </c>
      <c r="I59" s="31"/>
      <c r="K59" s="32" t="s">
        <v>8</v>
      </c>
      <c r="M59" s="30">
        <f>(+E44+E43)/2</f>
        <v>0.7377099590668038</v>
      </c>
      <c r="O59" s="30">
        <f t="shared" si="4"/>
        <v>0.7322138886526136</v>
      </c>
      <c r="P59" s="71">
        <f t="shared" si="5"/>
        <v>0.04212925048958538</v>
      </c>
      <c r="Q59" s="31"/>
      <c r="R59" s="105"/>
      <c r="S59" s="174"/>
      <c r="T59" s="145"/>
      <c r="U59" s="145"/>
    </row>
    <row r="60" spans="1:21" ht="15.75">
      <c r="A60" s="139">
        <v>1.00675</v>
      </c>
      <c r="B60" s="127"/>
      <c r="C60" s="29">
        <f aca="true" t="shared" si="9" ref="C60:C76">C59+1</f>
        <v>2013</v>
      </c>
      <c r="E60" s="30">
        <f t="shared" si="1"/>
        <v>1.015012199302321</v>
      </c>
      <c r="G60" s="30">
        <f t="shared" si="7"/>
        <v>1.015012199302321</v>
      </c>
      <c r="H60" s="71">
        <f t="shared" si="8"/>
        <v>0.015012199302320894</v>
      </c>
      <c r="I60" s="31"/>
      <c r="K60" s="32" t="s">
        <v>27</v>
      </c>
      <c r="M60" s="30">
        <f>(+E45+E46)/2</f>
        <v>0.7575514689573126</v>
      </c>
      <c r="O60" s="30">
        <f t="shared" si="4"/>
        <v>0.7519075757651569</v>
      </c>
      <c r="P60" s="71">
        <f t="shared" si="5"/>
        <v>0.026896085170936335</v>
      </c>
      <c r="Q60" s="31"/>
      <c r="R60" s="105"/>
      <c r="S60" s="174"/>
      <c r="T60" s="145"/>
      <c r="U60" s="145"/>
    </row>
    <row r="61" spans="1:21" ht="15.75">
      <c r="A61" s="139">
        <v>1.02074</v>
      </c>
      <c r="B61" s="127"/>
      <c r="C61" s="29">
        <f t="shared" si="9"/>
        <v>2014</v>
      </c>
      <c r="E61" s="30">
        <f t="shared" si="1"/>
        <v>1.0291170124816003</v>
      </c>
      <c r="G61" s="30">
        <f t="shared" si="7"/>
        <v>1.0291170124816003</v>
      </c>
      <c r="H61" s="71">
        <f t="shared" si="8"/>
        <v>0.01389620064564201</v>
      </c>
      <c r="I61" s="31"/>
      <c r="K61" s="32" t="s">
        <v>28</v>
      </c>
      <c r="M61" s="30">
        <f>(+E48+E47)/2</f>
        <v>0.7871927489766701</v>
      </c>
      <c r="O61" s="30">
        <f t="shared" si="4"/>
        <v>0.7813280229759684</v>
      </c>
      <c r="P61" s="71">
        <f t="shared" si="5"/>
        <v>0.039127744099230144</v>
      </c>
      <c r="Q61" s="31"/>
      <c r="R61" s="105"/>
      <c r="S61" s="174"/>
      <c r="T61" s="145"/>
      <c r="U61" s="145"/>
    </row>
    <row r="62" spans="1:21" ht="15.75">
      <c r="A62" s="139">
        <v>1.0282</v>
      </c>
      <c r="B62" s="127"/>
      <c r="C62" s="29">
        <f t="shared" si="9"/>
        <v>2015</v>
      </c>
      <c r="E62" s="30">
        <f t="shared" si="1"/>
        <v>1.0366382352348114</v>
      </c>
      <c r="G62" s="30">
        <f t="shared" si="7"/>
        <v>1.0366382352348114</v>
      </c>
      <c r="H62" s="71">
        <f t="shared" si="8"/>
        <v>0.00730842330074255</v>
      </c>
      <c r="I62" s="31"/>
      <c r="K62" s="32" t="s">
        <v>29</v>
      </c>
      <c r="M62" s="30">
        <f>(+E49+E50)/2</f>
        <v>0.8145958098925252</v>
      </c>
      <c r="O62" s="30">
        <f t="shared" si="4"/>
        <v>0.8085269262137186</v>
      </c>
      <c r="P62" s="71">
        <f t="shared" si="5"/>
        <v>0.03481111957837291</v>
      </c>
      <c r="Q62" s="31"/>
      <c r="R62" s="105"/>
      <c r="S62" s="174"/>
      <c r="T62" s="145"/>
      <c r="U62" s="145"/>
    </row>
    <row r="63" spans="1:21" ht="15.75">
      <c r="A63" s="139">
        <v>1.03336</v>
      </c>
      <c r="B63" s="127"/>
      <c r="C63" s="29">
        <f t="shared" si="9"/>
        <v>2016</v>
      </c>
      <c r="E63" s="30">
        <f t="shared" si="1"/>
        <v>1.0418405823402497</v>
      </c>
      <c r="G63" s="30">
        <f t="shared" si="7"/>
        <v>1.0418405823402497</v>
      </c>
      <c r="H63" s="71">
        <f t="shared" si="8"/>
        <v>0.005018478895156608</v>
      </c>
      <c r="I63" s="31"/>
      <c r="K63" s="32" t="s">
        <v>30</v>
      </c>
      <c r="M63" s="30">
        <f>(+E52+E51)/2</f>
        <v>0.8513751940798097</v>
      </c>
      <c r="O63" s="30">
        <f t="shared" si="4"/>
        <v>0.8450322974467255</v>
      </c>
      <c r="P63" s="71">
        <f t="shared" si="5"/>
        <v>0.04515047062682176</v>
      </c>
      <c r="Q63" s="31"/>
      <c r="R63" s="105"/>
      <c r="S63" s="174"/>
      <c r="T63" s="145"/>
      <c r="U63" s="145"/>
    </row>
    <row r="64" spans="1:21" ht="15.75">
      <c r="A64" s="139">
        <v>1.04907</v>
      </c>
      <c r="B64" s="127"/>
      <c r="C64" s="29">
        <f t="shared" si="9"/>
        <v>2017</v>
      </c>
      <c r="E64" s="30">
        <f t="shared" si="1"/>
        <v>1.0576795112213417</v>
      </c>
      <c r="G64" s="30">
        <f t="shared" si="7"/>
        <v>1.0576795112213417</v>
      </c>
      <c r="H64" s="71">
        <f t="shared" si="8"/>
        <v>0.015202833475265187</v>
      </c>
      <c r="I64" s="31"/>
      <c r="K64" s="32" t="s">
        <v>84</v>
      </c>
      <c r="M64" s="30">
        <f>(+E53+E54)/2</f>
        <v>0.9003992498941384</v>
      </c>
      <c r="O64" s="30">
        <f aca="true" t="shared" si="10" ref="O64:O72">M64/$O$11</f>
        <v>0.8936911153251511</v>
      </c>
      <c r="P64" s="71">
        <f t="shared" si="5"/>
        <v>0.05758219895907968</v>
      </c>
      <c r="Q64" s="31"/>
      <c r="R64" s="105"/>
      <c r="S64" s="174"/>
      <c r="T64" s="145"/>
      <c r="U64" s="145"/>
    </row>
    <row r="65" spans="1:21" ht="15.75">
      <c r="A65" s="139">
        <v>1.06852</v>
      </c>
      <c r="B65" s="127"/>
      <c r="C65" s="29">
        <f t="shared" si="9"/>
        <v>2018</v>
      </c>
      <c r="E65" s="30">
        <f t="shared" si="1"/>
        <v>1.0772891335470731</v>
      </c>
      <c r="G65" s="30">
        <f t="shared" si="7"/>
        <v>1.0772891335470731</v>
      </c>
      <c r="H65" s="71">
        <f t="shared" si="8"/>
        <v>0.01854023087115242</v>
      </c>
      <c r="I65" s="31"/>
      <c r="K65" s="32" t="s">
        <v>87</v>
      </c>
      <c r="M65" s="30">
        <f>(+E56+E55)/2</f>
        <v>0.943721896235356</v>
      </c>
      <c r="O65" s="30">
        <f t="shared" si="10"/>
        <v>0.9366910002451706</v>
      </c>
      <c r="P65" s="71">
        <f aca="true" t="shared" si="11" ref="P65:P74">+O65/O64-1</f>
        <v>0.04811492940083095</v>
      </c>
      <c r="Q65" s="31"/>
      <c r="R65" s="105"/>
      <c r="S65" s="174"/>
      <c r="T65" s="145"/>
      <c r="U65" s="145"/>
    </row>
    <row r="66" spans="1:21" ht="15.75">
      <c r="A66" s="139">
        <v>1.08743</v>
      </c>
      <c r="B66" s="127"/>
      <c r="C66" s="29">
        <f t="shared" si="9"/>
        <v>2019</v>
      </c>
      <c r="E66" s="30">
        <f t="shared" si="1"/>
        <v>1.0963543241989797</v>
      </c>
      <c r="G66" s="30">
        <f t="shared" si="7"/>
        <v>1.0963543241989797</v>
      </c>
      <c r="H66" s="71">
        <f t="shared" si="8"/>
        <v>0.017697375809530902</v>
      </c>
      <c r="I66" s="31"/>
      <c r="K66" s="32" t="s">
        <v>96</v>
      </c>
      <c r="M66" s="30">
        <f>(+E58+E57)/2</f>
        <v>0.9673189764684532</v>
      </c>
      <c r="O66" s="30">
        <f t="shared" si="10"/>
        <v>0.9601122780332331</v>
      </c>
      <c r="P66" s="71">
        <f t="shared" si="11"/>
        <v>0.02500427332165267</v>
      </c>
      <c r="Q66" s="31"/>
      <c r="R66" s="105"/>
      <c r="S66" s="174"/>
      <c r="T66" s="145"/>
      <c r="U66" s="145"/>
    </row>
    <row r="67" spans="1:21" ht="15.75">
      <c r="A67" s="139">
        <v>1.10048</v>
      </c>
      <c r="B67" s="127"/>
      <c r="C67" s="29">
        <f t="shared" si="9"/>
        <v>2020</v>
      </c>
      <c r="E67" s="30">
        <f t="shared" si="1"/>
        <v>1.1095114229830823</v>
      </c>
      <c r="G67" s="30">
        <f aca="true" t="shared" si="12" ref="G67:G72">E67/$G$11</f>
        <v>1.1095114229830823</v>
      </c>
      <c r="H67" s="71">
        <f aca="true" t="shared" si="13" ref="H67:H72">+G67/G66-1</f>
        <v>0.012000772463514942</v>
      </c>
      <c r="I67" s="31"/>
      <c r="K67" s="32" t="s">
        <v>97</v>
      </c>
      <c r="M67" s="30">
        <f>(+E59+E60)/2</f>
        <v>1.0075060996511604</v>
      </c>
      <c r="O67" s="30">
        <f t="shared" si="10"/>
        <v>1</v>
      </c>
      <c r="P67" s="71">
        <f t="shared" si="11"/>
        <v>0.04154485145057829</v>
      </c>
      <c r="Q67" s="31"/>
      <c r="R67" s="105"/>
      <c r="S67" s="174"/>
      <c r="T67" s="145"/>
      <c r="U67" s="145"/>
    </row>
    <row r="68" spans="1:21" ht="15.75">
      <c r="A68" s="139">
        <v>1.1238</v>
      </c>
      <c r="B68" s="127"/>
      <c r="C68" s="29">
        <f t="shared" si="9"/>
        <v>2021</v>
      </c>
      <c r="E68" s="30">
        <f t="shared" si="1"/>
        <v>1.1330228056378924</v>
      </c>
      <c r="G68" s="30">
        <f t="shared" si="12"/>
        <v>1.1330228056378924</v>
      </c>
      <c r="H68" s="71">
        <f t="shared" si="13"/>
        <v>0.021190753125908568</v>
      </c>
      <c r="I68" s="31"/>
      <c r="K68" s="32" t="s">
        <v>119</v>
      </c>
      <c r="M68" s="30">
        <f>(+E61+E62)/2</f>
        <v>1.0328776238582058</v>
      </c>
      <c r="O68" s="30">
        <f t="shared" si="10"/>
        <v>1.025182501838778</v>
      </c>
      <c r="P68" s="71">
        <f t="shared" si="11"/>
        <v>0.025182501838777904</v>
      </c>
      <c r="Q68" s="31"/>
      <c r="R68" s="105"/>
      <c r="S68" s="174"/>
      <c r="T68" s="145"/>
      <c r="U68" s="145"/>
    </row>
    <row r="69" spans="1:21" ht="15.75">
      <c r="A69" s="139">
        <v>1.19107</v>
      </c>
      <c r="B69" s="127"/>
      <c r="C69" s="29">
        <f t="shared" si="9"/>
        <v>2022</v>
      </c>
      <c r="E69" s="30">
        <f t="shared" si="1"/>
        <v>1.2008448773012321</v>
      </c>
      <c r="G69" s="30">
        <f t="shared" si="12"/>
        <v>1.2008448773012321</v>
      </c>
      <c r="H69" s="71">
        <f t="shared" si="13"/>
        <v>0.059859405588183145</v>
      </c>
      <c r="I69" s="31"/>
      <c r="K69" s="32" t="s">
        <v>120</v>
      </c>
      <c r="M69" s="30">
        <f>(+E63+E64)/2</f>
        <v>1.0497600467807957</v>
      </c>
      <c r="O69" s="30">
        <f t="shared" si="10"/>
        <v>1.041939147707657</v>
      </c>
      <c r="P69" s="71">
        <f t="shared" si="11"/>
        <v>0.016345036945933256</v>
      </c>
      <c r="Q69" s="31"/>
      <c r="R69" s="105"/>
      <c r="S69" s="174"/>
      <c r="T69" s="145"/>
      <c r="U69" s="145"/>
    </row>
    <row r="70" spans="1:21" ht="15.75">
      <c r="A70" s="139">
        <v>1.25446</v>
      </c>
      <c r="B70" s="127"/>
      <c r="C70" s="29">
        <f t="shared" si="9"/>
        <v>2023</v>
      </c>
      <c r="E70" s="30">
        <f t="shared" si="1"/>
        <v>1.2647551065674592</v>
      </c>
      <c r="G70" s="30">
        <f t="shared" si="12"/>
        <v>1.2647551065674592</v>
      </c>
      <c r="H70" s="71">
        <f t="shared" si="13"/>
        <v>0.053221053338594615</v>
      </c>
      <c r="I70" s="31"/>
      <c r="K70" s="32" t="s">
        <v>121</v>
      </c>
      <c r="M70" s="30">
        <f>(+E65+E66)/2</f>
        <v>1.0868217288730264</v>
      </c>
      <c r="O70" s="30">
        <f t="shared" si="10"/>
        <v>1.0787247136760048</v>
      </c>
      <c r="P70" s="71">
        <f t="shared" si="11"/>
        <v>0.03530490820819887</v>
      </c>
      <c r="Q70" s="31"/>
      <c r="R70" s="105"/>
      <c r="S70" s="174"/>
      <c r="T70" s="145"/>
      <c r="U70" s="145"/>
    </row>
    <row r="71" spans="1:21" ht="15.75">
      <c r="A71" s="139">
        <v>1.28576</v>
      </c>
      <c r="B71" s="127"/>
      <c r="C71" s="29">
        <f t="shared" si="9"/>
        <v>2024</v>
      </c>
      <c r="E71" s="30">
        <f>A71/$A$59</f>
        <v>1.2963119795132378</v>
      </c>
      <c r="G71" s="30">
        <f t="shared" si="12"/>
        <v>1.2963119795132378</v>
      </c>
      <c r="H71" s="71">
        <f t="shared" si="13"/>
        <v>0.02495097492148024</v>
      </c>
      <c r="I71" s="31"/>
      <c r="K71" s="32" t="s">
        <v>135</v>
      </c>
      <c r="M71" s="30">
        <f>(+E67+E68)/2</f>
        <v>1.1212671143104873</v>
      </c>
      <c r="O71" s="30">
        <f t="shared" si="10"/>
        <v>1.1129134748650311</v>
      </c>
      <c r="P71" s="71">
        <f t="shared" si="11"/>
        <v>0.03169368491848146</v>
      </c>
      <c r="Q71" s="31"/>
      <c r="R71" s="105"/>
      <c r="S71" s="174"/>
      <c r="T71" s="145"/>
      <c r="U71" s="145"/>
    </row>
    <row r="72" spans="1:21" ht="15.75">
      <c r="A72" s="139">
        <v>1.31014</v>
      </c>
      <c r="B72" s="127"/>
      <c r="C72" s="29">
        <f t="shared" si="9"/>
        <v>2025</v>
      </c>
      <c r="E72" s="30">
        <f>A72/$A$59</f>
        <v>1.3208920613796302</v>
      </c>
      <c r="G72" s="30">
        <f t="shared" si="12"/>
        <v>1.3208920613796302</v>
      </c>
      <c r="H72" s="71">
        <f t="shared" si="13"/>
        <v>0.01896154803384764</v>
      </c>
      <c r="I72" s="31"/>
      <c r="K72" s="32" t="s">
        <v>143</v>
      </c>
      <c r="M72" s="30">
        <f>(+E69+E70)/2</f>
        <v>1.2327999919343458</v>
      </c>
      <c r="O72" s="30">
        <f t="shared" si="10"/>
        <v>1.2236154127118348</v>
      </c>
      <c r="P72" s="71">
        <f t="shared" si="11"/>
        <v>0.09947039041847261</v>
      </c>
      <c r="Q72" s="31"/>
      <c r="R72" s="105"/>
      <c r="S72" s="174"/>
      <c r="T72" s="145"/>
      <c r="U72" s="145"/>
    </row>
    <row r="73" spans="1:21" ht="15.75">
      <c r="A73" s="139">
        <v>1.33842</v>
      </c>
      <c r="B73" s="127"/>
      <c r="C73" s="29">
        <f t="shared" si="9"/>
        <v>2026</v>
      </c>
      <c r="E73" s="30">
        <f>A73/$A$59</f>
        <v>1.3494041497792026</v>
      </c>
      <c r="G73" s="30">
        <f>E73/$G$11</f>
        <v>1.3494041497792026</v>
      </c>
      <c r="H73" s="71">
        <f>+G73/G72-1</f>
        <v>0.02158547941441369</v>
      </c>
      <c r="I73" s="31"/>
      <c r="K73" s="32" t="s">
        <v>153</v>
      </c>
      <c r="M73" s="30">
        <f>(+E71+E72)/2</f>
        <v>1.308602020446434</v>
      </c>
      <c r="O73" s="30">
        <f>M73/$O$11</f>
        <v>1.2988527026283265</v>
      </c>
      <c r="P73" s="71">
        <f t="shared" si="11"/>
        <v>0.061487693874129334</v>
      </c>
      <c r="Q73" s="31"/>
      <c r="R73" s="105"/>
      <c r="S73" s="174"/>
      <c r="T73" s="145"/>
      <c r="U73" s="145"/>
    </row>
    <row r="74" spans="1:21" ht="15.75">
      <c r="A74" s="139">
        <v>1.36673</v>
      </c>
      <c r="B74" s="127"/>
      <c r="C74" s="29">
        <f t="shared" si="9"/>
        <v>2027</v>
      </c>
      <c r="E74" s="30">
        <f>A74/$A$59</f>
        <v>1.3779464843828766</v>
      </c>
      <c r="G74" s="30">
        <f>E74/$G$11</f>
        <v>1.3779464843828766</v>
      </c>
      <c r="H74" s="71">
        <f>+G74/G73-1</f>
        <v>0.021151805860641693</v>
      </c>
      <c r="I74" s="31"/>
      <c r="K74" s="32" t="s">
        <v>164</v>
      </c>
      <c r="M74" s="30">
        <f>(+E73+E74)/2</f>
        <v>1.3636753170810396</v>
      </c>
      <c r="O74" s="30">
        <f>M74/$O$11</f>
        <v>1.3535156934069177</v>
      </c>
      <c r="P74" s="71">
        <f t="shared" si="11"/>
        <v>0.04208559651758548</v>
      </c>
      <c r="Q74" s="31"/>
      <c r="R74" s="105"/>
      <c r="S74" s="174"/>
      <c r="T74" s="145"/>
      <c r="U74" s="145"/>
    </row>
    <row r="75" spans="1:21" ht="15.75">
      <c r="A75" s="139">
        <v>1.3958</v>
      </c>
      <c r="B75" s="127"/>
      <c r="C75" s="29">
        <f t="shared" si="9"/>
        <v>2028</v>
      </c>
      <c r="E75" s="30">
        <f>A75/$A$59</f>
        <v>1.4072550561571189</v>
      </c>
      <c r="G75" s="30">
        <f>E75/$G$11</f>
        <v>1.4072550561571189</v>
      </c>
      <c r="H75" s="71">
        <f>+G75/G74-1</f>
        <v>0.021269746036159276</v>
      </c>
      <c r="I75" s="31"/>
      <c r="K75" s="32" t="s">
        <v>176</v>
      </c>
      <c r="M75" s="30">
        <f>(+E75+E76)/2</f>
        <v>1.4218387675680035</v>
      </c>
      <c r="O75" s="30">
        <f>M75/$O$11</f>
        <v>1.4112458158420103</v>
      </c>
      <c r="P75" s="71">
        <f>+O75/O74-1</f>
        <v>0.04265197863334769</v>
      </c>
      <c r="Q75" s="31"/>
      <c r="R75" s="105"/>
      <c r="S75" s="174"/>
      <c r="T75" s="145"/>
      <c r="U75" s="145"/>
    </row>
    <row r="76" spans="1:21" ht="15.75">
      <c r="A76" s="139">
        <v>1.42473</v>
      </c>
      <c r="B76" s="127"/>
      <c r="C76" s="29">
        <f t="shared" si="9"/>
        <v>2029</v>
      </c>
      <c r="E76" s="30">
        <f>A76/$A$59</f>
        <v>1.4364224789788882</v>
      </c>
      <c r="G76" s="30">
        <f>E76/$G$11</f>
        <v>1.4364224789788882</v>
      </c>
      <c r="H76" s="71">
        <f>+G76/G75-1</f>
        <v>0.020726465109614622</v>
      </c>
      <c r="I76" s="31"/>
      <c r="K76" s="32"/>
      <c r="M76" s="30"/>
      <c r="O76" s="30"/>
      <c r="P76" s="71"/>
      <c r="Q76" s="31"/>
      <c r="R76" s="105"/>
      <c r="S76" s="174"/>
      <c r="T76" s="145"/>
      <c r="U76" s="145"/>
    </row>
    <row r="77" spans="1:18" ht="15.75">
      <c r="A77" s="104"/>
      <c r="B77"/>
      <c r="C77" s="33"/>
      <c r="D77" s="34"/>
      <c r="E77" s="34"/>
      <c r="F77" s="34"/>
      <c r="G77" s="34"/>
      <c r="H77" s="34"/>
      <c r="I77" s="35"/>
      <c r="K77" s="33"/>
      <c r="L77" s="34"/>
      <c r="M77" s="34"/>
      <c r="N77" s="34"/>
      <c r="O77" s="34"/>
      <c r="P77" s="34"/>
      <c r="Q77" s="35"/>
      <c r="R77" s="37"/>
    </row>
  </sheetData>
  <sheetProtection/>
  <printOptions horizontalCentered="1"/>
  <pageMargins left="0.5" right="0.5" top="1" bottom="0.5" header="0.5" footer="0.5"/>
  <pageSetup fitToHeight="1" fitToWidth="1" horizontalDpi="300" verticalDpi="300" orientation="portrait" scale="62" r:id="rId3"/>
  <headerFooter alignWithMargins="0">
    <oddHeader>&amp;L&amp;"Times New Roman,Italic"LEAP Office&amp;R&amp;"Times New Roman,Regular"&amp;10&amp;D</oddHeader>
  </headerFooter>
  <legacyDrawing r:id="rId2"/>
</worksheet>
</file>

<file path=xl/worksheets/sheet3.xml><?xml version="1.0" encoding="utf-8"?>
<worksheet xmlns="http://schemas.openxmlformats.org/spreadsheetml/2006/main" xmlns:r="http://schemas.openxmlformats.org/officeDocument/2006/relationships">
  <sheetPr codeName="Sheet2" transitionEvaluation="1">
    <pageSetUpPr fitToPage="1"/>
  </sheetPr>
  <dimension ref="A1:U77"/>
  <sheetViews>
    <sheetView showGridLines="0" zoomScale="85" zoomScaleNormal="85" zoomScalePageLayoutView="0" workbookViewId="0" topLeftCell="A1">
      <pane ySplit="15" topLeftCell="A58" activePane="bottomLeft" state="frozen"/>
      <selection pane="topLeft" activeCell="C1" sqref="C1"/>
      <selection pane="bottomLeft" activeCell="C1" sqref="C1"/>
    </sheetView>
  </sheetViews>
  <sheetFormatPr defaultColWidth="8.77734375" defaultRowHeight="15.75"/>
  <cols>
    <col min="1" max="1" width="14.21484375" style="145" hidden="1" customWidth="1"/>
    <col min="2" max="2" width="10.77734375" style="1" customWidth="1"/>
    <col min="3" max="3" width="8.77734375" style="1" customWidth="1"/>
    <col min="4" max="4" width="2.77734375" style="1" customWidth="1"/>
    <col min="5" max="5" width="8.77734375" style="1" customWidth="1"/>
    <col min="6" max="6" width="2.77734375" style="1" customWidth="1"/>
    <col min="7" max="8" width="8.77734375" style="1" customWidth="1"/>
    <col min="9" max="9" width="2.77734375" style="1" customWidth="1"/>
    <col min="10" max="10" width="4.77734375" style="1" customWidth="1"/>
    <col min="11" max="11" width="8.77734375" style="1" customWidth="1"/>
    <col min="12" max="12" width="2.77734375" style="1" customWidth="1"/>
    <col min="13" max="13" width="8.77734375" style="1" customWidth="1"/>
    <col min="14" max="14" width="2.77734375" style="1" customWidth="1"/>
    <col min="15" max="16" width="8.77734375" style="1" customWidth="1"/>
    <col min="17" max="17" width="2.77734375" style="1" customWidth="1"/>
    <col min="18" max="16384" width="8.77734375" style="1" customWidth="1"/>
  </cols>
  <sheetData>
    <row r="1" ht="15.75">
      <c r="C1" s="1" t="str">
        <f>+IPD!C1</f>
        <v>From Economic and Revenue Forecast Council (ERFC)--data corresponds to February 2024 Update </v>
      </c>
    </row>
    <row r="2" ht="15.75">
      <c r="C2" s="1" t="str">
        <f>+IPD!C2</f>
        <v>Please note as of September 2018, the implicit price deflator now has a base year of 2012 (previously 2009), so all of the historical values have changed.</v>
      </c>
    </row>
    <row r="3" spans="3:17" ht="15.75">
      <c r="C3" s="2" t="str">
        <f>+IPD!C3</f>
        <v>Note:  The U.S. data has been revised, reflecting the rebenchmarking of the National Income and Products </v>
      </c>
      <c r="D3" s="2"/>
      <c r="E3" s="2"/>
      <c r="F3" s="2"/>
      <c r="G3" s="2"/>
      <c r="H3" s="2"/>
      <c r="I3" s="2"/>
      <c r="J3" s="2"/>
      <c r="K3" s="2"/>
      <c r="L3" s="2"/>
      <c r="M3" s="2"/>
      <c r="N3" s="2"/>
      <c r="O3" s="2"/>
      <c r="P3" s="2"/>
      <c r="Q3" s="3"/>
    </row>
    <row r="4" spans="3:17" ht="15.75">
      <c r="C4" s="2" t="str">
        <f>+IPD!C4</f>
        <v>Accounts (NIPA) , as well as some methodological changes the Bureau of Economic Analysis has made to the </v>
      </c>
      <c r="D4" s="2"/>
      <c r="E4" s="2"/>
      <c r="F4" s="2"/>
      <c r="G4" s="2"/>
      <c r="H4" s="2"/>
      <c r="I4" s="2"/>
      <c r="J4" s="2"/>
      <c r="K4" s="2"/>
      <c r="L4" s="2"/>
      <c r="M4" s="2"/>
      <c r="N4" s="2"/>
      <c r="O4" s="2"/>
      <c r="P4" s="2"/>
      <c r="Q4" s="3"/>
    </row>
    <row r="5" spans="3:17" ht="15.75">
      <c r="C5" s="2" t="str">
        <f>+IPD!C5</f>
        <v>data (as of July 2021).  This affects U.S. personal income data and the implicit price deflator for virtually all of history.</v>
      </c>
      <c r="D5" s="2"/>
      <c r="E5" s="2"/>
      <c r="F5" s="2"/>
      <c r="G5" s="2"/>
      <c r="H5" s="2"/>
      <c r="I5" s="2"/>
      <c r="J5" s="2"/>
      <c r="K5" s="2"/>
      <c r="L5" s="2"/>
      <c r="M5" s="2"/>
      <c r="N5" s="2"/>
      <c r="O5" s="3"/>
      <c r="P5" s="3"/>
      <c r="Q5" s="3"/>
    </row>
    <row r="6" ht="15.75">
      <c r="B6" s="3"/>
    </row>
    <row r="7" spans="2:17" ht="18.75">
      <c r="B7" s="3"/>
      <c r="C7" s="6" t="s">
        <v>2</v>
      </c>
      <c r="D7" s="7"/>
      <c r="E7" s="7"/>
      <c r="F7" s="7"/>
      <c r="G7" s="7"/>
      <c r="H7" s="7"/>
      <c r="I7" s="8"/>
      <c r="J7" s="4"/>
      <c r="K7" s="6" t="s">
        <v>3</v>
      </c>
      <c r="L7" s="7"/>
      <c r="M7" s="7"/>
      <c r="N7" s="7"/>
      <c r="O7" s="7"/>
      <c r="P7" s="7"/>
      <c r="Q7" s="8"/>
    </row>
    <row r="8" spans="2:17" ht="18.75">
      <c r="B8" s="3"/>
      <c r="C8" s="9" t="s">
        <v>31</v>
      </c>
      <c r="D8" s="5"/>
      <c r="E8" s="5"/>
      <c r="F8" s="5"/>
      <c r="G8" s="5"/>
      <c r="H8" s="5"/>
      <c r="I8" s="10"/>
      <c r="J8" s="4"/>
      <c r="K8" s="9" t="str">
        <f>+C8</f>
        <v>Calendar Year-based IPD</v>
      </c>
      <c r="L8" s="5"/>
      <c r="M8" s="5"/>
      <c r="N8" s="5"/>
      <c r="O8" s="5"/>
      <c r="P8" s="5"/>
      <c r="Q8" s="10"/>
    </row>
    <row r="9" spans="2:17" ht="15.75">
      <c r="B9" s="3"/>
      <c r="C9" s="11"/>
      <c r="I9" s="12"/>
      <c r="K9" s="11"/>
      <c r="Q9" s="12"/>
    </row>
    <row r="10" spans="2:17" ht="18.75">
      <c r="B10" s="3"/>
      <c r="C10" s="14" t="s">
        <v>5</v>
      </c>
      <c r="D10" s="15" t="s">
        <v>6</v>
      </c>
      <c r="E10" s="16"/>
      <c r="F10" s="16"/>
      <c r="G10" s="17">
        <v>2012</v>
      </c>
      <c r="H10" s="69"/>
      <c r="I10" s="18"/>
      <c r="K10" s="14" t="s">
        <v>5</v>
      </c>
      <c r="L10" s="15" t="s">
        <v>7</v>
      </c>
      <c r="M10" s="16"/>
      <c r="N10" s="16"/>
      <c r="O10" s="73" t="s">
        <v>97</v>
      </c>
      <c r="P10" s="69"/>
      <c r="Q10" s="18"/>
    </row>
    <row r="11" spans="2:17" ht="15.75">
      <c r="B11" s="3"/>
      <c r="C11" s="11"/>
      <c r="D11" s="19"/>
      <c r="E11" s="20" t="s">
        <v>9</v>
      </c>
      <c r="F11" s="20"/>
      <c r="G11" s="21">
        <f>VLOOKUP(G10,$C$15:$E$78,3,0)</f>
        <v>1</v>
      </c>
      <c r="H11" s="70"/>
      <c r="I11" s="22"/>
      <c r="K11" s="11"/>
      <c r="L11" s="19" t="s">
        <v>10</v>
      </c>
      <c r="M11" s="20"/>
      <c r="N11" s="20"/>
      <c r="O11" s="21">
        <f>VLOOKUP(O10,$K$45:$M$77,3,0)</f>
        <v>1.006595</v>
      </c>
      <c r="P11" s="70"/>
      <c r="Q11" s="22"/>
    </row>
    <row r="12" spans="2:17" ht="15.75">
      <c r="B12" s="3"/>
      <c r="C12" s="11"/>
      <c r="I12" s="12"/>
      <c r="K12" s="11"/>
      <c r="Q12" s="12"/>
    </row>
    <row r="13" spans="2:17" ht="15.75">
      <c r="B13" s="3"/>
      <c r="C13" s="11"/>
      <c r="E13" s="72" t="s">
        <v>11</v>
      </c>
      <c r="F13" s="23"/>
      <c r="G13" s="23"/>
      <c r="H13" s="23" t="s">
        <v>85</v>
      </c>
      <c r="I13" s="12"/>
      <c r="K13" s="11"/>
      <c r="M13" s="72" t="s">
        <v>12</v>
      </c>
      <c r="N13" s="23"/>
      <c r="O13" s="23"/>
      <c r="P13" s="23" t="str">
        <f>+H13</f>
        <v>Percent</v>
      </c>
      <c r="Q13" s="12"/>
    </row>
    <row r="14" spans="1:17" ht="15.75">
      <c r="A14" s="146" t="s">
        <v>149</v>
      </c>
      <c r="B14" s="3"/>
      <c r="C14" s="11"/>
      <c r="E14" s="25" t="s">
        <v>150</v>
      </c>
      <c r="G14" s="25" t="str">
        <f>"CY "&amp;TEXT(G10,"0")</f>
        <v>CY 2012</v>
      </c>
      <c r="H14" s="25" t="s">
        <v>86</v>
      </c>
      <c r="I14" s="26"/>
      <c r="K14" s="11"/>
      <c r="M14" s="25" t="str">
        <f>+E14</f>
        <v>CY 2012</v>
      </c>
      <c r="O14" s="25" t="str">
        <f>+O10</f>
        <v>2011-13</v>
      </c>
      <c r="P14" s="25" t="str">
        <f>+H14</f>
        <v>Change</v>
      </c>
      <c r="Q14" s="26"/>
    </row>
    <row r="15" spans="1:17" ht="15.75">
      <c r="A15" s="147" t="s">
        <v>147</v>
      </c>
      <c r="B15" s="3"/>
      <c r="C15" s="11"/>
      <c r="I15" s="12"/>
      <c r="K15" s="11"/>
      <c r="Q15" s="12"/>
    </row>
    <row r="16" spans="1:21" ht="15.75">
      <c r="A16" s="148">
        <v>0.20908</v>
      </c>
      <c r="B16" s="128"/>
      <c r="C16" s="29">
        <v>1970</v>
      </c>
      <c r="E16" s="30">
        <f>A16/$A$58</f>
        <v>0.20908</v>
      </c>
      <c r="G16" s="30">
        <f aca="true" t="shared" si="0" ref="G16:G51">E16/$G$11</f>
        <v>0.20908</v>
      </c>
      <c r="H16" s="30"/>
      <c r="I16" s="31"/>
      <c r="K16" s="32"/>
      <c r="Q16" s="31"/>
      <c r="S16" s="174"/>
      <c r="T16" s="145"/>
      <c r="U16" s="145"/>
    </row>
    <row r="17" spans="1:21" ht="15.75">
      <c r="A17" s="148">
        <v>0.21797</v>
      </c>
      <c r="B17" s="128"/>
      <c r="C17" s="29">
        <v>1971</v>
      </c>
      <c r="E17" s="30">
        <f aca="true" t="shared" si="1" ref="E17:E69">A17/$A$58</f>
        <v>0.21797</v>
      </c>
      <c r="G17" s="30">
        <f t="shared" si="0"/>
        <v>0.21797</v>
      </c>
      <c r="H17" s="71">
        <f>+G17/G16-1</f>
        <v>0.04251960971876789</v>
      </c>
      <c r="I17" s="31"/>
      <c r="K17" s="32"/>
      <c r="Q17" s="31"/>
      <c r="S17" s="174"/>
      <c r="T17" s="145"/>
      <c r="U17" s="145"/>
    </row>
    <row r="18" spans="1:21" ht="15.75">
      <c r="A18" s="148">
        <v>0.2254</v>
      </c>
      <c r="B18" s="128"/>
      <c r="C18" s="29">
        <v>1972</v>
      </c>
      <c r="E18" s="30">
        <f t="shared" si="1"/>
        <v>0.2254</v>
      </c>
      <c r="G18" s="30">
        <f t="shared" si="0"/>
        <v>0.2254</v>
      </c>
      <c r="H18" s="71">
        <f aca="true" t="shared" si="2" ref="H18:H53">+G18/G17-1</f>
        <v>0.03408725971463955</v>
      </c>
      <c r="I18" s="31"/>
      <c r="K18" s="32"/>
      <c r="Q18" s="31"/>
      <c r="S18" s="174"/>
      <c r="T18" s="145"/>
      <c r="U18" s="145"/>
    </row>
    <row r="19" spans="1:21" ht="15.75">
      <c r="A19" s="148">
        <v>0.23754</v>
      </c>
      <c r="B19" s="128"/>
      <c r="C19" s="29">
        <v>1973</v>
      </c>
      <c r="E19" s="30">
        <f t="shared" si="1"/>
        <v>0.23754</v>
      </c>
      <c r="G19" s="30">
        <f t="shared" si="0"/>
        <v>0.23754</v>
      </c>
      <c r="H19" s="71">
        <f t="shared" si="2"/>
        <v>0.05385980479148178</v>
      </c>
      <c r="I19" s="31"/>
      <c r="K19" s="32"/>
      <c r="Q19" s="31"/>
      <c r="S19" s="174"/>
      <c r="T19" s="145"/>
      <c r="U19" s="145"/>
    </row>
    <row r="20" spans="1:21" ht="15.75">
      <c r="A20" s="148">
        <v>0.26227</v>
      </c>
      <c r="B20" s="128"/>
      <c r="C20" s="29">
        <v>1974</v>
      </c>
      <c r="E20" s="30">
        <f t="shared" si="1"/>
        <v>0.26227</v>
      </c>
      <c r="G20" s="30">
        <f t="shared" si="0"/>
        <v>0.26227</v>
      </c>
      <c r="H20" s="71">
        <f t="shared" si="2"/>
        <v>0.10410878167887505</v>
      </c>
      <c r="I20" s="31"/>
      <c r="K20" s="32"/>
      <c r="Q20" s="31"/>
      <c r="S20" s="174"/>
      <c r="T20" s="145"/>
      <c r="U20" s="145"/>
    </row>
    <row r="21" spans="1:21" ht="15.75">
      <c r="A21" s="148">
        <v>0.28413</v>
      </c>
      <c r="B21" s="128"/>
      <c r="C21" s="29">
        <v>1975</v>
      </c>
      <c r="E21" s="30">
        <f t="shared" si="1"/>
        <v>0.28413</v>
      </c>
      <c r="G21" s="30">
        <f t="shared" si="0"/>
        <v>0.28413</v>
      </c>
      <c r="H21" s="71">
        <f t="shared" si="2"/>
        <v>0.08334922026918812</v>
      </c>
      <c r="I21" s="31"/>
      <c r="K21" s="32"/>
      <c r="Q21" s="31"/>
      <c r="S21" s="174"/>
      <c r="T21" s="145"/>
      <c r="U21" s="145"/>
    </row>
    <row r="22" spans="1:21" ht="15.75">
      <c r="A22" s="148">
        <v>0.29971</v>
      </c>
      <c r="B22" s="128"/>
      <c r="C22" s="29">
        <v>1976</v>
      </c>
      <c r="E22" s="30">
        <f t="shared" si="1"/>
        <v>0.29971</v>
      </c>
      <c r="G22" s="30">
        <f t="shared" si="0"/>
        <v>0.29971</v>
      </c>
      <c r="H22" s="71">
        <f t="shared" si="2"/>
        <v>0.05483405483405468</v>
      </c>
      <c r="I22" s="31"/>
      <c r="K22" s="32"/>
      <c r="Q22" s="31"/>
      <c r="S22" s="174"/>
      <c r="T22" s="145"/>
      <c r="U22" s="145"/>
    </row>
    <row r="23" spans="1:21" ht="15.75">
      <c r="A23" s="148">
        <v>0.31921</v>
      </c>
      <c r="B23" s="128"/>
      <c r="C23" s="29">
        <v>1977</v>
      </c>
      <c r="E23" s="30">
        <f t="shared" si="1"/>
        <v>0.31921</v>
      </c>
      <c r="G23" s="30">
        <f t="shared" si="0"/>
        <v>0.31921</v>
      </c>
      <c r="H23" s="71">
        <f t="shared" si="2"/>
        <v>0.06506289413099342</v>
      </c>
      <c r="I23" s="31"/>
      <c r="K23" s="32"/>
      <c r="Q23" s="31"/>
      <c r="S23" s="174"/>
      <c r="T23" s="145"/>
      <c r="U23" s="145"/>
    </row>
    <row r="24" spans="1:21" ht="15.75">
      <c r="A24" s="148">
        <v>0.34142</v>
      </c>
      <c r="B24" s="128"/>
      <c r="C24" s="29">
        <v>1978</v>
      </c>
      <c r="E24" s="30">
        <f t="shared" si="1"/>
        <v>0.34142</v>
      </c>
      <c r="G24" s="30">
        <f t="shared" si="0"/>
        <v>0.34142</v>
      </c>
      <c r="H24" s="71">
        <f t="shared" si="2"/>
        <v>0.06957802073869868</v>
      </c>
      <c r="I24" s="31"/>
      <c r="K24" s="32"/>
      <c r="Q24" s="31"/>
      <c r="S24" s="174"/>
      <c r="T24" s="145"/>
      <c r="U24" s="145"/>
    </row>
    <row r="25" spans="1:21" ht="15.75">
      <c r="A25" s="148">
        <v>0.37175</v>
      </c>
      <c r="B25" s="128"/>
      <c r="C25" s="29">
        <v>1979</v>
      </c>
      <c r="E25" s="30">
        <f t="shared" si="1"/>
        <v>0.37175</v>
      </c>
      <c r="G25" s="30">
        <f t="shared" si="0"/>
        <v>0.37175</v>
      </c>
      <c r="H25" s="71">
        <f t="shared" si="2"/>
        <v>0.08883486614726732</v>
      </c>
      <c r="I25" s="31"/>
      <c r="K25" s="32"/>
      <c r="Q25" s="31"/>
      <c r="S25" s="174"/>
      <c r="T25" s="145"/>
      <c r="U25" s="145"/>
    </row>
    <row r="26" spans="1:21" ht="15.75">
      <c r="A26" s="148">
        <v>0.41179</v>
      </c>
      <c r="B26" s="128"/>
      <c r="C26" s="29">
        <v>1980</v>
      </c>
      <c r="E26" s="30">
        <f t="shared" si="1"/>
        <v>0.41179</v>
      </c>
      <c r="G26" s="30">
        <f t="shared" si="0"/>
        <v>0.41179</v>
      </c>
      <c r="H26" s="71">
        <f t="shared" si="2"/>
        <v>0.10770679219905843</v>
      </c>
      <c r="I26" s="31"/>
      <c r="K26" s="32"/>
      <c r="Q26" s="31"/>
      <c r="S26" s="174"/>
      <c r="T26" s="145"/>
      <c r="U26" s="145"/>
    </row>
    <row r="27" spans="1:21" ht="15.75">
      <c r="A27" s="148">
        <v>0.44868</v>
      </c>
      <c r="B27" s="128"/>
      <c r="C27" s="29">
        <v>1981</v>
      </c>
      <c r="E27" s="30">
        <f t="shared" si="1"/>
        <v>0.44868</v>
      </c>
      <c r="G27" s="30">
        <f t="shared" si="0"/>
        <v>0.44868</v>
      </c>
      <c r="H27" s="71">
        <f t="shared" si="2"/>
        <v>0.08958449695233006</v>
      </c>
      <c r="I27" s="31"/>
      <c r="K27" s="32"/>
      <c r="Q27" s="31"/>
      <c r="S27" s="174"/>
      <c r="T27" s="145"/>
      <c r="U27" s="145"/>
    </row>
    <row r="28" spans="1:21" ht="15.75">
      <c r="A28" s="148">
        <v>0.4736</v>
      </c>
      <c r="B28" s="128"/>
      <c r="C28" s="29">
        <v>1982</v>
      </c>
      <c r="E28" s="30">
        <f t="shared" si="1"/>
        <v>0.4736</v>
      </c>
      <c r="G28" s="30">
        <f t="shared" si="0"/>
        <v>0.4736</v>
      </c>
      <c r="H28" s="71">
        <f t="shared" si="2"/>
        <v>0.055540697156102325</v>
      </c>
      <c r="I28" s="31"/>
      <c r="K28" s="32"/>
      <c r="Q28" s="31"/>
      <c r="S28" s="174"/>
      <c r="T28" s="145"/>
      <c r="U28" s="145"/>
    </row>
    <row r="29" spans="1:21" ht="15.75">
      <c r="A29" s="148">
        <v>0.49374</v>
      </c>
      <c r="B29" s="128"/>
      <c r="C29" s="29">
        <v>1983</v>
      </c>
      <c r="E29" s="30">
        <f t="shared" si="1"/>
        <v>0.49374</v>
      </c>
      <c r="G29" s="30">
        <f t="shared" si="0"/>
        <v>0.49374</v>
      </c>
      <c r="H29" s="71">
        <f t="shared" si="2"/>
        <v>0.04252533783783785</v>
      </c>
      <c r="I29" s="31"/>
      <c r="K29" s="32"/>
      <c r="Q29" s="31"/>
      <c r="S29" s="174"/>
      <c r="T29" s="145"/>
      <c r="U29" s="145"/>
    </row>
    <row r="30" spans="1:21" ht="15.75">
      <c r="A30" s="148">
        <v>0.5124</v>
      </c>
      <c r="B30" s="128"/>
      <c r="C30" s="29">
        <v>1984</v>
      </c>
      <c r="E30" s="30">
        <f t="shared" si="1"/>
        <v>0.5124</v>
      </c>
      <c r="G30" s="30">
        <f t="shared" si="0"/>
        <v>0.5124</v>
      </c>
      <c r="H30" s="71">
        <f t="shared" si="2"/>
        <v>0.03779317049459219</v>
      </c>
      <c r="I30" s="31"/>
      <c r="K30" s="32"/>
      <c r="Q30" s="31"/>
      <c r="S30" s="174"/>
      <c r="T30" s="145"/>
      <c r="U30" s="145"/>
    </row>
    <row r="31" spans="1:21" ht="15.75">
      <c r="A31" s="148">
        <v>0.53027</v>
      </c>
      <c r="B31" s="128"/>
      <c r="C31" s="29">
        <v>1985</v>
      </c>
      <c r="E31" s="30">
        <f t="shared" si="1"/>
        <v>0.53027</v>
      </c>
      <c r="G31" s="30">
        <f t="shared" si="0"/>
        <v>0.53027</v>
      </c>
      <c r="H31" s="71">
        <f t="shared" si="2"/>
        <v>0.03487509758001561</v>
      </c>
      <c r="I31" s="31"/>
      <c r="K31" s="32"/>
      <c r="Q31" s="31"/>
      <c r="S31" s="174"/>
      <c r="T31" s="145"/>
      <c r="U31" s="145"/>
    </row>
    <row r="32" spans="1:21" ht="15.75">
      <c r="A32" s="148">
        <v>0.54181</v>
      </c>
      <c r="B32" s="128"/>
      <c r="C32" s="29">
        <v>1986</v>
      </c>
      <c r="E32" s="30">
        <f t="shared" si="1"/>
        <v>0.54181</v>
      </c>
      <c r="G32" s="30">
        <f t="shared" si="0"/>
        <v>0.54181</v>
      </c>
      <c r="H32" s="71">
        <f t="shared" si="2"/>
        <v>0.021762498349897186</v>
      </c>
      <c r="I32" s="31"/>
      <c r="K32" s="32"/>
      <c r="Q32" s="31"/>
      <c r="S32" s="174"/>
      <c r="T32" s="145"/>
      <c r="U32" s="145"/>
    </row>
    <row r="33" spans="1:21" ht="15.75">
      <c r="A33" s="148">
        <v>0.55855</v>
      </c>
      <c r="B33" s="128"/>
      <c r="C33" s="29">
        <v>1987</v>
      </c>
      <c r="E33" s="30">
        <f t="shared" si="1"/>
        <v>0.55855</v>
      </c>
      <c r="G33" s="30">
        <f t="shared" si="0"/>
        <v>0.55855</v>
      </c>
      <c r="H33" s="71">
        <f t="shared" si="2"/>
        <v>0.03089643971133782</v>
      </c>
      <c r="I33" s="31"/>
      <c r="K33" s="32"/>
      <c r="Q33" s="31"/>
      <c r="S33" s="174"/>
      <c r="T33" s="145"/>
      <c r="U33" s="145"/>
    </row>
    <row r="34" spans="1:21" ht="15.75">
      <c r="A34" s="148">
        <v>0.58038</v>
      </c>
      <c r="B34" s="128"/>
      <c r="C34" s="29">
        <v>1988</v>
      </c>
      <c r="E34" s="30">
        <f t="shared" si="1"/>
        <v>0.58038</v>
      </c>
      <c r="G34" s="30">
        <f t="shared" si="0"/>
        <v>0.58038</v>
      </c>
      <c r="H34" s="71">
        <f t="shared" si="2"/>
        <v>0.03908334079312503</v>
      </c>
      <c r="I34" s="31"/>
      <c r="K34" s="32"/>
      <c r="Q34" s="31"/>
      <c r="S34" s="174"/>
      <c r="T34" s="145"/>
      <c r="U34" s="145"/>
    </row>
    <row r="35" spans="1:21" ht="15.75">
      <c r="A35" s="148">
        <v>0.60572</v>
      </c>
      <c r="B35" s="128"/>
      <c r="C35" s="29">
        <v>1989</v>
      </c>
      <c r="E35" s="30">
        <f t="shared" si="1"/>
        <v>0.60572</v>
      </c>
      <c r="G35" s="30">
        <f t="shared" si="0"/>
        <v>0.60572</v>
      </c>
      <c r="H35" s="71">
        <f t="shared" si="2"/>
        <v>0.043661049657121254</v>
      </c>
      <c r="I35" s="31"/>
      <c r="K35" s="32"/>
      <c r="Q35" s="31"/>
      <c r="S35" s="174"/>
      <c r="T35" s="145"/>
      <c r="U35" s="145"/>
    </row>
    <row r="36" spans="1:21" ht="15.75">
      <c r="A36" s="148">
        <v>0.63231</v>
      </c>
      <c r="B36" s="128"/>
      <c r="C36" s="29">
        <v>1990</v>
      </c>
      <c r="E36" s="30">
        <f t="shared" si="1"/>
        <v>0.63231</v>
      </c>
      <c r="G36" s="30">
        <f t="shared" si="0"/>
        <v>0.63231</v>
      </c>
      <c r="H36" s="71">
        <f t="shared" si="2"/>
        <v>0.04389817077197389</v>
      </c>
      <c r="I36" s="31"/>
      <c r="K36" s="32"/>
      <c r="Q36" s="31"/>
      <c r="S36" s="174"/>
      <c r="T36" s="145"/>
      <c r="U36" s="145"/>
    </row>
    <row r="37" spans="1:21" ht="15.75">
      <c r="A37" s="148">
        <v>0.65346</v>
      </c>
      <c r="B37" s="128"/>
      <c r="C37" s="29">
        <v>1991</v>
      </c>
      <c r="E37" s="30">
        <f t="shared" si="1"/>
        <v>0.65346</v>
      </c>
      <c r="G37" s="30">
        <f t="shared" si="0"/>
        <v>0.65346</v>
      </c>
      <c r="H37" s="71">
        <f t="shared" si="2"/>
        <v>0.03344878303363852</v>
      </c>
      <c r="I37" s="31"/>
      <c r="K37" s="32"/>
      <c r="Q37" s="31"/>
      <c r="S37" s="174"/>
      <c r="T37" s="145"/>
      <c r="U37" s="145"/>
    </row>
    <row r="38" spans="1:21" ht="15.75">
      <c r="A38" s="148">
        <v>0.67087</v>
      </c>
      <c r="B38" s="128"/>
      <c r="C38" s="29">
        <v>1992</v>
      </c>
      <c r="E38" s="30">
        <f t="shared" si="1"/>
        <v>0.67087</v>
      </c>
      <c r="G38" s="30">
        <f t="shared" si="0"/>
        <v>0.67087</v>
      </c>
      <c r="H38" s="71">
        <f t="shared" si="2"/>
        <v>0.02664279374406986</v>
      </c>
      <c r="I38" s="31"/>
      <c r="K38" s="32"/>
      <c r="Q38" s="31"/>
      <c r="S38" s="174"/>
      <c r="T38" s="145"/>
      <c r="U38" s="145"/>
    </row>
    <row r="39" spans="1:21" ht="15.75">
      <c r="A39" s="148">
        <v>0.68759</v>
      </c>
      <c r="B39" s="128"/>
      <c r="C39" s="29">
        <v>1993</v>
      </c>
      <c r="E39" s="30">
        <f t="shared" si="1"/>
        <v>0.68759</v>
      </c>
      <c r="G39" s="30">
        <f t="shared" si="0"/>
        <v>0.68759</v>
      </c>
      <c r="H39" s="71">
        <f t="shared" si="2"/>
        <v>0.0249228613591308</v>
      </c>
      <c r="I39" s="31"/>
      <c r="K39" s="32"/>
      <c r="Q39" s="31"/>
      <c r="S39" s="174"/>
      <c r="T39" s="145"/>
      <c r="U39" s="145"/>
    </row>
    <row r="40" spans="1:21" ht="15.75">
      <c r="A40" s="148">
        <v>0.70193</v>
      </c>
      <c r="B40" s="128"/>
      <c r="C40" s="29">
        <f aca="true" t="shared" si="3" ref="C40:C51">C39+1</f>
        <v>1994</v>
      </c>
      <c r="E40" s="30">
        <f t="shared" si="1"/>
        <v>0.70193</v>
      </c>
      <c r="G40" s="30">
        <f t="shared" si="0"/>
        <v>0.70193</v>
      </c>
      <c r="H40" s="71">
        <f t="shared" si="2"/>
        <v>0.02085545164996594</v>
      </c>
      <c r="I40" s="31"/>
      <c r="K40" s="32"/>
      <c r="Q40" s="31"/>
      <c r="S40" s="174"/>
      <c r="T40" s="145"/>
      <c r="U40" s="145"/>
    </row>
    <row r="41" spans="1:21" ht="15.75">
      <c r="A41" s="148">
        <v>0.71671</v>
      </c>
      <c r="B41" s="128"/>
      <c r="C41" s="29">
        <f t="shared" si="3"/>
        <v>1995</v>
      </c>
      <c r="E41" s="30">
        <f t="shared" si="1"/>
        <v>0.71671</v>
      </c>
      <c r="G41" s="30">
        <f t="shared" si="0"/>
        <v>0.71671</v>
      </c>
      <c r="H41" s="71">
        <f t="shared" si="2"/>
        <v>0.02105623067827267</v>
      </c>
      <c r="I41" s="31"/>
      <c r="K41" s="32"/>
      <c r="Q41" s="31"/>
      <c r="S41" s="174"/>
      <c r="T41" s="145"/>
      <c r="U41" s="145"/>
    </row>
    <row r="42" spans="1:21" ht="15.75">
      <c r="A42" s="148">
        <v>0.73204</v>
      </c>
      <c r="B42" s="128"/>
      <c r="C42" s="29">
        <f t="shared" si="3"/>
        <v>1996</v>
      </c>
      <c r="E42" s="30">
        <f t="shared" si="1"/>
        <v>0.73204</v>
      </c>
      <c r="G42" s="30">
        <f t="shared" si="0"/>
        <v>0.73204</v>
      </c>
      <c r="H42" s="71">
        <f t="shared" si="2"/>
        <v>0.021389404361596753</v>
      </c>
      <c r="I42" s="31"/>
      <c r="K42" s="32"/>
      <c r="Q42" s="31"/>
      <c r="S42" s="174"/>
      <c r="T42" s="145"/>
      <c r="U42" s="145"/>
    </row>
    <row r="43" spans="1:21" ht="15.75">
      <c r="A43" s="148">
        <v>0.74478</v>
      </c>
      <c r="B43" s="128"/>
      <c r="C43" s="29">
        <f t="shared" si="3"/>
        <v>1997</v>
      </c>
      <c r="E43" s="30">
        <f t="shared" si="1"/>
        <v>0.74478</v>
      </c>
      <c r="G43" s="30">
        <f t="shared" si="0"/>
        <v>0.74478</v>
      </c>
      <c r="H43" s="71">
        <f t="shared" si="2"/>
        <v>0.017403420578110396</v>
      </c>
      <c r="I43" s="31"/>
      <c r="K43" s="32"/>
      <c r="Q43" s="31"/>
      <c r="S43" s="174"/>
      <c r="T43" s="145"/>
      <c r="U43" s="145"/>
    </row>
    <row r="44" spans="1:21" ht="15.75">
      <c r="A44" s="148">
        <v>0.75071</v>
      </c>
      <c r="B44" s="128"/>
      <c r="C44" s="29">
        <f t="shared" si="3"/>
        <v>1998</v>
      </c>
      <c r="E44" s="30">
        <f t="shared" si="1"/>
        <v>0.75071</v>
      </c>
      <c r="G44" s="30">
        <f t="shared" si="0"/>
        <v>0.75071</v>
      </c>
      <c r="H44" s="71">
        <f t="shared" si="2"/>
        <v>0.007962082762694944</v>
      </c>
      <c r="I44" s="31"/>
      <c r="K44" s="32"/>
      <c r="Q44" s="31"/>
      <c r="S44" s="174"/>
      <c r="T44" s="145"/>
      <c r="U44" s="145"/>
    </row>
    <row r="45" spans="1:21" ht="15.75">
      <c r="A45" s="148">
        <v>0.76165</v>
      </c>
      <c r="B45" s="128"/>
      <c r="C45" s="29">
        <f t="shared" si="3"/>
        <v>1999</v>
      </c>
      <c r="E45" s="30">
        <f t="shared" si="1"/>
        <v>0.76165</v>
      </c>
      <c r="G45" s="30">
        <f t="shared" si="0"/>
        <v>0.76165</v>
      </c>
      <c r="H45" s="71">
        <f t="shared" si="2"/>
        <v>0.014572871015438693</v>
      </c>
      <c r="I45" s="31"/>
      <c r="K45" s="32" t="s">
        <v>14</v>
      </c>
      <c r="M45" s="30">
        <f>(+E17+E16)/2</f>
        <v>0.213525</v>
      </c>
      <c r="O45" s="30">
        <f aca="true" t="shared" si="4" ref="O45:O62">M45/$O$11</f>
        <v>0.21212602883980153</v>
      </c>
      <c r="P45" s="30"/>
      <c r="Q45" s="31"/>
      <c r="S45" s="174"/>
      <c r="T45" s="145"/>
      <c r="U45" s="145"/>
    </row>
    <row r="46" spans="1:21" ht="15.75">
      <c r="A46" s="148">
        <v>0.78091</v>
      </c>
      <c r="B46" s="128"/>
      <c r="C46" s="29">
        <f t="shared" si="3"/>
        <v>2000</v>
      </c>
      <c r="E46" s="30">
        <f t="shared" si="1"/>
        <v>0.78091</v>
      </c>
      <c r="G46" s="30">
        <f t="shared" si="0"/>
        <v>0.78091</v>
      </c>
      <c r="H46" s="71">
        <f t="shared" si="2"/>
        <v>0.025287205409308733</v>
      </c>
      <c r="I46" s="31"/>
      <c r="K46" s="32" t="s">
        <v>15</v>
      </c>
      <c r="M46" s="30">
        <f>(+E19+E18)/2</f>
        <v>0.23147</v>
      </c>
      <c r="O46" s="30">
        <f t="shared" si="4"/>
        <v>0.2299534569514055</v>
      </c>
      <c r="P46" s="71">
        <f>+O46/O45-1</f>
        <v>0.08404168130195533</v>
      </c>
      <c r="Q46" s="31"/>
      <c r="S46" s="174"/>
      <c r="T46" s="145"/>
      <c r="U46" s="145"/>
    </row>
    <row r="47" spans="1:21" ht="15.75">
      <c r="A47" s="148">
        <v>0.79656</v>
      </c>
      <c r="B47" s="128"/>
      <c r="C47" s="29">
        <f t="shared" si="3"/>
        <v>2001</v>
      </c>
      <c r="E47" s="30">
        <f t="shared" si="1"/>
        <v>0.79656</v>
      </c>
      <c r="G47" s="30">
        <f t="shared" si="0"/>
        <v>0.79656</v>
      </c>
      <c r="H47" s="71">
        <f t="shared" si="2"/>
        <v>0.02004072172209348</v>
      </c>
      <c r="I47" s="31"/>
      <c r="K47" s="32" t="s">
        <v>16</v>
      </c>
      <c r="M47" s="30">
        <f>(+E21+E20)/2</f>
        <v>0.2732</v>
      </c>
      <c r="O47" s="30">
        <f t="shared" si="4"/>
        <v>0.2714100507155311</v>
      </c>
      <c r="P47" s="71">
        <f aca="true" t="shared" si="5" ref="P47:P62">+O47/O46-1</f>
        <v>0.1802825420140839</v>
      </c>
      <c r="Q47" s="31"/>
      <c r="S47" s="174"/>
      <c r="T47" s="145"/>
      <c r="U47" s="145"/>
    </row>
    <row r="48" spans="1:21" ht="15.75">
      <c r="A48" s="148">
        <v>0.80702</v>
      </c>
      <c r="B48" s="128"/>
      <c r="C48" s="29">
        <f t="shared" si="3"/>
        <v>2002</v>
      </c>
      <c r="E48" s="30">
        <f t="shared" si="1"/>
        <v>0.80702</v>
      </c>
      <c r="G48" s="30">
        <f t="shared" si="0"/>
        <v>0.80702</v>
      </c>
      <c r="H48" s="71">
        <f t="shared" si="2"/>
        <v>0.013131465300793232</v>
      </c>
      <c r="I48" s="31"/>
      <c r="K48" s="32" t="s">
        <v>17</v>
      </c>
      <c r="M48" s="30">
        <f>(+E23+E22)/2</f>
        <v>0.30945999999999996</v>
      </c>
      <c r="O48" s="30">
        <f t="shared" si="4"/>
        <v>0.30743248277609164</v>
      </c>
      <c r="P48" s="71">
        <f t="shared" si="5"/>
        <v>0.13272327964860886</v>
      </c>
      <c r="Q48" s="31"/>
      <c r="S48" s="174"/>
      <c r="T48" s="145"/>
      <c r="U48" s="145"/>
    </row>
    <row r="49" spans="1:21" ht="15.75">
      <c r="A49" s="148">
        <v>0.82398</v>
      </c>
      <c r="B49" s="128"/>
      <c r="C49" s="29">
        <f t="shared" si="3"/>
        <v>2003</v>
      </c>
      <c r="E49" s="30">
        <f t="shared" si="1"/>
        <v>0.82398</v>
      </c>
      <c r="G49" s="30">
        <f t="shared" si="0"/>
        <v>0.82398</v>
      </c>
      <c r="H49" s="71">
        <f t="shared" si="2"/>
        <v>0.021015588213427305</v>
      </c>
      <c r="I49" s="31"/>
      <c r="K49" s="32" t="s">
        <v>18</v>
      </c>
      <c r="M49" s="30">
        <f>(+E25+E24)/2</f>
        <v>0.35658500000000004</v>
      </c>
      <c r="O49" s="30">
        <f t="shared" si="4"/>
        <v>0.3542487296281027</v>
      </c>
      <c r="P49" s="71">
        <f t="shared" si="5"/>
        <v>0.15228139339494629</v>
      </c>
      <c r="Q49" s="31"/>
      <c r="S49" s="174"/>
      <c r="T49" s="145"/>
      <c r="U49" s="145"/>
    </row>
    <row r="50" spans="1:21" ht="15.75">
      <c r="A50" s="148">
        <v>0.84443</v>
      </c>
      <c r="B50" s="128"/>
      <c r="C50" s="29">
        <f t="shared" si="3"/>
        <v>2004</v>
      </c>
      <c r="E50" s="30">
        <f t="shared" si="1"/>
        <v>0.84443</v>
      </c>
      <c r="G50" s="30">
        <f t="shared" si="0"/>
        <v>0.84443</v>
      </c>
      <c r="H50" s="71">
        <f t="shared" si="2"/>
        <v>0.02481856355736789</v>
      </c>
      <c r="I50" s="31"/>
      <c r="K50" s="32" t="s">
        <v>19</v>
      </c>
      <c r="M50" s="30">
        <f>(+E27+E26)/2</f>
        <v>0.43023500000000003</v>
      </c>
      <c r="O50" s="30">
        <f t="shared" si="4"/>
        <v>0.4274161902254631</v>
      </c>
      <c r="P50" s="71">
        <f t="shared" si="5"/>
        <v>0.206542619571771</v>
      </c>
      <c r="Q50" s="31"/>
      <c r="S50" s="174"/>
      <c r="T50" s="145"/>
      <c r="U50" s="145"/>
    </row>
    <row r="51" spans="1:21" ht="15.75">
      <c r="A51" s="148">
        <v>0.86876</v>
      </c>
      <c r="B51" s="128"/>
      <c r="C51" s="29">
        <f t="shared" si="3"/>
        <v>2005</v>
      </c>
      <c r="E51" s="30">
        <f t="shared" si="1"/>
        <v>0.86876</v>
      </c>
      <c r="G51" s="30">
        <f t="shared" si="0"/>
        <v>0.86876</v>
      </c>
      <c r="H51" s="71">
        <f t="shared" si="2"/>
        <v>0.02881233494783464</v>
      </c>
      <c r="I51" s="31"/>
      <c r="K51" s="32" t="s">
        <v>20</v>
      </c>
      <c r="M51" s="30">
        <f>(+E29+E28)/2</f>
        <v>0.48367000000000004</v>
      </c>
      <c r="O51" s="30">
        <f t="shared" si="4"/>
        <v>0.4805010952766506</v>
      </c>
      <c r="P51" s="71">
        <f t="shared" si="5"/>
        <v>0.12419956535381838</v>
      </c>
      <c r="Q51" s="31"/>
      <c r="S51" s="174"/>
      <c r="T51" s="145"/>
      <c r="U51" s="145"/>
    </row>
    <row r="52" spans="1:21" ht="15.75">
      <c r="A52" s="148">
        <v>0.89322</v>
      </c>
      <c r="B52" s="128"/>
      <c r="C52" s="29">
        <f aca="true" t="shared" si="6" ref="C52:C75">C51+1</f>
        <v>2006</v>
      </c>
      <c r="E52" s="30">
        <f t="shared" si="1"/>
        <v>0.89322</v>
      </c>
      <c r="G52" s="30">
        <f aca="true" t="shared" si="7" ref="G52:G65">E52/$G$11</f>
        <v>0.89322</v>
      </c>
      <c r="H52" s="71">
        <f t="shared" si="2"/>
        <v>0.028155071596298153</v>
      </c>
      <c r="I52" s="31"/>
      <c r="K52" s="32" t="s">
        <v>21</v>
      </c>
      <c r="M52" s="30">
        <f>(+E31+E30)/2</f>
        <v>0.521335</v>
      </c>
      <c r="O52" s="30">
        <f t="shared" si="4"/>
        <v>0.5179193220709422</v>
      </c>
      <c r="P52" s="71">
        <f t="shared" si="5"/>
        <v>0.07787334339529006</v>
      </c>
      <c r="Q52" s="31"/>
      <c r="S52" s="174"/>
      <c r="T52" s="145"/>
      <c r="U52" s="145"/>
    </row>
    <row r="53" spans="1:21" ht="15.75">
      <c r="A53" s="148">
        <v>0.91614</v>
      </c>
      <c r="B53" s="128"/>
      <c r="C53" s="29">
        <f t="shared" si="6"/>
        <v>2007</v>
      </c>
      <c r="E53" s="30">
        <f t="shared" si="1"/>
        <v>0.91614</v>
      </c>
      <c r="G53" s="30">
        <f t="shared" si="7"/>
        <v>0.91614</v>
      </c>
      <c r="H53" s="71">
        <f t="shared" si="2"/>
        <v>0.025659971787465485</v>
      </c>
      <c r="I53" s="31"/>
      <c r="K53" s="32" t="s">
        <v>22</v>
      </c>
      <c r="M53" s="30">
        <f>(+E33+E32)/2</f>
        <v>0.55018</v>
      </c>
      <c r="O53" s="30">
        <f t="shared" si="4"/>
        <v>0.5465753356613137</v>
      </c>
      <c r="P53" s="71">
        <f t="shared" si="5"/>
        <v>0.05532910700413374</v>
      </c>
      <c r="Q53" s="31"/>
      <c r="S53" s="174"/>
      <c r="T53" s="145"/>
      <c r="U53" s="145"/>
    </row>
    <row r="54" spans="1:21" ht="15.75">
      <c r="A54" s="148">
        <v>0.94326</v>
      </c>
      <c r="B54" s="128"/>
      <c r="C54" s="29">
        <f t="shared" si="6"/>
        <v>2008</v>
      </c>
      <c r="E54" s="30">
        <f t="shared" si="1"/>
        <v>0.94326</v>
      </c>
      <c r="G54" s="30">
        <f t="shared" si="7"/>
        <v>0.94326</v>
      </c>
      <c r="H54" s="71">
        <f aca="true" t="shared" si="8" ref="H54:H65">+G54/G53-1</f>
        <v>0.02960246250573051</v>
      </c>
      <c r="I54" s="31"/>
      <c r="K54" s="32" t="s">
        <v>23</v>
      </c>
      <c r="M54" s="30">
        <f>(+E35+E34)/2</f>
        <v>0.5930500000000001</v>
      </c>
      <c r="O54" s="30">
        <f t="shared" si="4"/>
        <v>0.5891644603837691</v>
      </c>
      <c r="P54" s="71">
        <f t="shared" si="5"/>
        <v>0.07791995346977365</v>
      </c>
      <c r="Q54" s="31"/>
      <c r="S54" s="174"/>
      <c r="T54" s="145"/>
      <c r="U54" s="145"/>
    </row>
    <row r="55" spans="1:21" ht="15.75">
      <c r="A55" s="148">
        <v>0.94063</v>
      </c>
      <c r="B55" s="128"/>
      <c r="C55" s="29">
        <f t="shared" si="6"/>
        <v>2009</v>
      </c>
      <c r="E55" s="30">
        <f t="shared" si="1"/>
        <v>0.94063</v>
      </c>
      <c r="G55" s="30">
        <f t="shared" si="7"/>
        <v>0.94063</v>
      </c>
      <c r="H55" s="71">
        <f t="shared" si="8"/>
        <v>-0.0027882026164578466</v>
      </c>
      <c r="I55" s="31"/>
      <c r="K55" s="32" t="s">
        <v>24</v>
      </c>
      <c r="M55" s="30">
        <f>(+E37+E36)/2</f>
        <v>0.642885</v>
      </c>
      <c r="O55" s="30">
        <f t="shared" si="4"/>
        <v>0.6386729518823361</v>
      </c>
      <c r="P55" s="71">
        <f t="shared" si="5"/>
        <v>0.08403170053115261</v>
      </c>
      <c r="Q55" s="31"/>
      <c r="S55" s="174"/>
      <c r="T55" s="145"/>
      <c r="U55" s="145"/>
    </row>
    <row r="56" spans="1:21" ht="15.75">
      <c r="A56" s="148">
        <v>0.95747</v>
      </c>
      <c r="B56" s="129"/>
      <c r="C56" s="29">
        <f t="shared" si="6"/>
        <v>2010</v>
      </c>
      <c r="E56" s="30">
        <f t="shared" si="1"/>
        <v>0.95747</v>
      </c>
      <c r="G56" s="30">
        <f t="shared" si="7"/>
        <v>0.95747</v>
      </c>
      <c r="H56" s="71">
        <f t="shared" si="8"/>
        <v>0.017902894868333075</v>
      </c>
      <c r="I56" s="31"/>
      <c r="K56" s="32" t="s">
        <v>25</v>
      </c>
      <c r="M56" s="30">
        <f>(+E39+E38)/2</f>
        <v>0.67923</v>
      </c>
      <c r="O56" s="30">
        <f t="shared" si="4"/>
        <v>0.6747798270406669</v>
      </c>
      <c r="P56" s="71">
        <f t="shared" si="5"/>
        <v>0.056534216850603114</v>
      </c>
      <c r="Q56" s="31"/>
      <c r="S56" s="174"/>
      <c r="T56" s="145"/>
      <c r="U56" s="145"/>
    </row>
    <row r="57" spans="1:21" ht="15.75">
      <c r="A57" s="148">
        <v>0.9817</v>
      </c>
      <c r="B57" s="129"/>
      <c r="C57" s="29">
        <f t="shared" si="6"/>
        <v>2011</v>
      </c>
      <c r="E57" s="30">
        <f t="shared" si="1"/>
        <v>0.9817</v>
      </c>
      <c r="G57" s="30">
        <f t="shared" si="7"/>
        <v>0.9817</v>
      </c>
      <c r="H57" s="71">
        <f t="shared" si="8"/>
        <v>0.025306275914650067</v>
      </c>
      <c r="I57" s="31"/>
      <c r="K57" s="32" t="s">
        <v>26</v>
      </c>
      <c r="M57" s="30">
        <f>(+E40+E41)/2</f>
        <v>0.70932</v>
      </c>
      <c r="O57" s="30">
        <f t="shared" si="4"/>
        <v>0.7046726836513195</v>
      </c>
      <c r="P57" s="71">
        <f t="shared" si="5"/>
        <v>0.044300163420343486</v>
      </c>
      <c r="Q57" s="31"/>
      <c r="S57" s="174"/>
      <c r="T57" s="145"/>
      <c r="U57" s="145"/>
    </row>
    <row r="58" spans="1:21" ht="15.75">
      <c r="A58" s="148">
        <v>1</v>
      </c>
      <c r="B58" s="129"/>
      <c r="C58" s="29">
        <f t="shared" si="6"/>
        <v>2012</v>
      </c>
      <c r="E58" s="30">
        <f t="shared" si="1"/>
        <v>1</v>
      </c>
      <c r="G58" s="30">
        <f t="shared" si="7"/>
        <v>1</v>
      </c>
      <c r="H58" s="71">
        <f t="shared" si="8"/>
        <v>0.018641132728939525</v>
      </c>
      <c r="I58" s="31"/>
      <c r="K58" s="32" t="s">
        <v>8</v>
      </c>
      <c r="M58" s="30">
        <f>(+E43+E42)/2</f>
        <v>0.73841</v>
      </c>
      <c r="O58" s="30">
        <f t="shared" si="4"/>
        <v>0.7335720920529112</v>
      </c>
      <c r="P58" s="71">
        <f t="shared" si="5"/>
        <v>0.04101110923137674</v>
      </c>
      <c r="Q58" s="31"/>
      <c r="S58" s="174"/>
      <c r="T58" s="145"/>
      <c r="U58" s="145"/>
    </row>
    <row r="59" spans="1:21" ht="15.75">
      <c r="A59" s="148">
        <v>1.01319</v>
      </c>
      <c r="B59" s="129"/>
      <c r="C59" s="29">
        <f t="shared" si="6"/>
        <v>2013</v>
      </c>
      <c r="E59" s="30">
        <f t="shared" si="1"/>
        <v>1.01319</v>
      </c>
      <c r="G59" s="30">
        <f t="shared" si="7"/>
        <v>1.01319</v>
      </c>
      <c r="H59" s="71">
        <f t="shared" si="8"/>
        <v>0.013190000000000035</v>
      </c>
      <c r="I59" s="31"/>
      <c r="K59" s="32" t="s">
        <v>27</v>
      </c>
      <c r="M59" s="30">
        <f>(+E44+E45)/2</f>
        <v>0.7561800000000001</v>
      </c>
      <c r="O59" s="30">
        <f t="shared" si="4"/>
        <v>0.7512256667279295</v>
      </c>
      <c r="P59" s="71">
        <f t="shared" si="5"/>
        <v>0.024065221218564137</v>
      </c>
      <c r="Q59" s="31"/>
      <c r="S59" s="174"/>
      <c r="T59" s="145"/>
      <c r="U59" s="145"/>
    </row>
    <row r="60" spans="1:21" ht="15.75">
      <c r="A60" s="148">
        <v>1.02737</v>
      </c>
      <c r="B60" s="129"/>
      <c r="C60" s="29">
        <f t="shared" si="6"/>
        <v>2014</v>
      </c>
      <c r="E60" s="30">
        <f t="shared" si="1"/>
        <v>1.02737</v>
      </c>
      <c r="G60" s="30">
        <f t="shared" si="7"/>
        <v>1.02737</v>
      </c>
      <c r="H60" s="71">
        <f t="shared" si="8"/>
        <v>0.013995400665225644</v>
      </c>
      <c r="I60" s="31"/>
      <c r="K60" s="32" t="s">
        <v>28</v>
      </c>
      <c r="M60" s="30">
        <f>(+E47+E46)/2</f>
        <v>0.788735</v>
      </c>
      <c r="O60" s="30">
        <f t="shared" si="4"/>
        <v>0.783567373173918</v>
      </c>
      <c r="P60" s="71">
        <f t="shared" si="5"/>
        <v>0.04305191885529869</v>
      </c>
      <c r="Q60" s="31"/>
      <c r="S60" s="174"/>
      <c r="T60" s="145"/>
      <c r="U60" s="145"/>
    </row>
    <row r="61" spans="1:21" ht="15.75">
      <c r="A61" s="148">
        <v>1.02925</v>
      </c>
      <c r="B61" s="129"/>
      <c r="C61" s="29">
        <f t="shared" si="6"/>
        <v>2015</v>
      </c>
      <c r="E61" s="30">
        <f t="shared" si="1"/>
        <v>1.02925</v>
      </c>
      <c r="G61" s="30">
        <f t="shared" si="7"/>
        <v>1.02925</v>
      </c>
      <c r="H61" s="71">
        <f t="shared" si="8"/>
        <v>0.0018299152204173108</v>
      </c>
      <c r="I61" s="31"/>
      <c r="K61" s="32" t="s">
        <v>29</v>
      </c>
      <c r="M61" s="30">
        <f>(+E48+E49)/2</f>
        <v>0.8155</v>
      </c>
      <c r="O61" s="30">
        <f t="shared" si="4"/>
        <v>0.8101570144894422</v>
      </c>
      <c r="P61" s="71">
        <f t="shared" si="5"/>
        <v>0.03393408432490008</v>
      </c>
      <c r="Q61" s="31"/>
      <c r="S61" s="174"/>
      <c r="T61" s="145"/>
      <c r="U61" s="145"/>
    </row>
    <row r="62" spans="1:21" ht="15.75">
      <c r="A62" s="148">
        <v>1.03967</v>
      </c>
      <c r="B62" s="129"/>
      <c r="C62" s="29">
        <f t="shared" si="6"/>
        <v>2016</v>
      </c>
      <c r="E62" s="30">
        <f t="shared" si="1"/>
        <v>1.03967</v>
      </c>
      <c r="G62" s="30">
        <f t="shared" si="7"/>
        <v>1.03967</v>
      </c>
      <c r="H62" s="71">
        <f t="shared" si="8"/>
        <v>0.01012387660918157</v>
      </c>
      <c r="I62" s="31"/>
      <c r="K62" s="32" t="s">
        <v>30</v>
      </c>
      <c r="M62" s="30">
        <f>(+E51+E50)/2</f>
        <v>0.856595</v>
      </c>
      <c r="O62" s="30">
        <f t="shared" si="4"/>
        <v>0.8509827686408139</v>
      </c>
      <c r="P62" s="71">
        <f t="shared" si="5"/>
        <v>0.05039239730226841</v>
      </c>
      <c r="Q62" s="31"/>
      <c r="S62" s="174"/>
      <c r="T62" s="145"/>
      <c r="U62" s="145"/>
    </row>
    <row r="63" spans="1:21" ht="15.75">
      <c r="A63" s="148">
        <v>1.05782</v>
      </c>
      <c r="B63" s="129"/>
      <c r="C63" s="29">
        <f t="shared" si="6"/>
        <v>2017</v>
      </c>
      <c r="E63" s="30">
        <f t="shared" si="1"/>
        <v>1.05782</v>
      </c>
      <c r="G63" s="30">
        <f t="shared" si="7"/>
        <v>1.05782</v>
      </c>
      <c r="H63" s="71">
        <f t="shared" si="8"/>
        <v>0.017457462464050888</v>
      </c>
      <c r="I63" s="31"/>
      <c r="K63" s="32" t="s">
        <v>84</v>
      </c>
      <c r="M63" s="30">
        <f>(+E52+E53)/2</f>
        <v>0.9046799999999999</v>
      </c>
      <c r="O63" s="30">
        <f aca="true" t="shared" si="9" ref="O63:O69">M63/$O$11</f>
        <v>0.8987527257735236</v>
      </c>
      <c r="P63" s="71">
        <f aca="true" t="shared" si="10" ref="P63:P69">+O63/O62-1</f>
        <v>0.0561350463171042</v>
      </c>
      <c r="Q63" s="31"/>
      <c r="S63" s="174"/>
      <c r="T63" s="145"/>
      <c r="U63" s="145"/>
    </row>
    <row r="64" spans="1:21" ht="15.75">
      <c r="A64" s="148">
        <v>1.07947</v>
      </c>
      <c r="B64" s="129"/>
      <c r="C64" s="29">
        <f t="shared" si="6"/>
        <v>2018</v>
      </c>
      <c r="E64" s="30">
        <f t="shared" si="1"/>
        <v>1.07947</v>
      </c>
      <c r="G64" s="30">
        <f t="shared" si="7"/>
        <v>1.07947</v>
      </c>
      <c r="H64" s="71">
        <f t="shared" si="8"/>
        <v>0.02046662002987265</v>
      </c>
      <c r="I64" s="31"/>
      <c r="K64" s="32" t="s">
        <v>87</v>
      </c>
      <c r="M64" s="30">
        <f>(+E55+E54)/2</f>
        <v>0.941945</v>
      </c>
      <c r="O64" s="30">
        <f t="shared" si="9"/>
        <v>0.9357735732841909</v>
      </c>
      <c r="P64" s="71">
        <f t="shared" si="10"/>
        <v>0.041191360481054096</v>
      </c>
      <c r="Q64" s="31"/>
      <c r="S64" s="174"/>
      <c r="T64" s="145"/>
      <c r="U64" s="145"/>
    </row>
    <row r="65" spans="1:21" ht="15.75">
      <c r="A65" s="148">
        <v>1.09498</v>
      </c>
      <c r="B65" s="129"/>
      <c r="C65" s="29">
        <f t="shared" si="6"/>
        <v>2019</v>
      </c>
      <c r="E65" s="30">
        <f t="shared" si="1"/>
        <v>1.09498</v>
      </c>
      <c r="G65" s="30">
        <f t="shared" si="7"/>
        <v>1.09498</v>
      </c>
      <c r="H65" s="71">
        <f t="shared" si="8"/>
        <v>0.014368162153649555</v>
      </c>
      <c r="I65" s="31"/>
      <c r="K65" s="32" t="s">
        <v>96</v>
      </c>
      <c r="M65" s="30">
        <f>(+E57+E56)/2</f>
        <v>0.969585</v>
      </c>
      <c r="O65" s="30">
        <f t="shared" si="9"/>
        <v>0.9632324817826435</v>
      </c>
      <c r="P65" s="71">
        <f t="shared" si="10"/>
        <v>0.029343539166299504</v>
      </c>
      <c r="Q65" s="31"/>
      <c r="S65" s="174"/>
      <c r="T65" s="145"/>
      <c r="U65" s="145"/>
    </row>
    <row r="66" spans="1:21" ht="15.75">
      <c r="A66" s="148">
        <v>1.10685</v>
      </c>
      <c r="B66" s="129"/>
      <c r="C66" s="29">
        <f t="shared" si="6"/>
        <v>2020</v>
      </c>
      <c r="E66" s="30">
        <f t="shared" si="1"/>
        <v>1.10685</v>
      </c>
      <c r="G66" s="30">
        <f aca="true" t="shared" si="11" ref="G66:G71">E66/$G$11</f>
        <v>1.10685</v>
      </c>
      <c r="H66" s="71">
        <f aca="true" t="shared" si="12" ref="H66:H71">+G66/G65-1</f>
        <v>0.010840380646221615</v>
      </c>
      <c r="I66" s="31"/>
      <c r="K66" s="32" t="s">
        <v>97</v>
      </c>
      <c r="M66" s="30">
        <f>(+E58+E59)/2</f>
        <v>1.006595</v>
      </c>
      <c r="O66" s="30">
        <f t="shared" si="9"/>
        <v>1</v>
      </c>
      <c r="P66" s="71">
        <f t="shared" si="10"/>
        <v>0.03817097005419834</v>
      </c>
      <c r="Q66" s="31"/>
      <c r="S66" s="174"/>
      <c r="T66" s="145"/>
      <c r="U66" s="145"/>
    </row>
    <row r="67" spans="1:21" ht="15.75">
      <c r="A67" s="148">
        <v>1.15304</v>
      </c>
      <c r="B67" s="129"/>
      <c r="C67" s="29">
        <f t="shared" si="6"/>
        <v>2021</v>
      </c>
      <c r="E67" s="30">
        <f t="shared" si="1"/>
        <v>1.15304</v>
      </c>
      <c r="G67" s="30">
        <f t="shared" si="11"/>
        <v>1.15304</v>
      </c>
      <c r="H67" s="71">
        <f t="shared" si="12"/>
        <v>0.04173103853277338</v>
      </c>
      <c r="I67" s="31"/>
      <c r="K67" s="32" t="s">
        <v>119</v>
      </c>
      <c r="M67" s="30">
        <f>(+E60+E61)/2</f>
        <v>1.0283099999999998</v>
      </c>
      <c r="O67" s="30">
        <f t="shared" si="9"/>
        <v>1.0215727278597648</v>
      </c>
      <c r="P67" s="71">
        <f t="shared" si="10"/>
        <v>0.02157272785976483</v>
      </c>
      <c r="Q67" s="31"/>
      <c r="S67" s="174"/>
      <c r="T67" s="145"/>
      <c r="U67" s="145"/>
    </row>
    <row r="68" spans="1:21" ht="15.75">
      <c r="A68" s="148">
        <v>1.22752</v>
      </c>
      <c r="B68" s="129"/>
      <c r="C68" s="29">
        <f t="shared" si="6"/>
        <v>2022</v>
      </c>
      <c r="E68" s="30">
        <f t="shared" si="1"/>
        <v>1.22752</v>
      </c>
      <c r="G68" s="30">
        <f t="shared" si="11"/>
        <v>1.22752</v>
      </c>
      <c r="H68" s="71">
        <f t="shared" si="12"/>
        <v>0.06459446333171437</v>
      </c>
      <c r="I68" s="31"/>
      <c r="K68" s="32" t="s">
        <v>120</v>
      </c>
      <c r="M68" s="30">
        <f>(+E62+E63)/2</f>
        <v>1.048745</v>
      </c>
      <c r="O68" s="30">
        <f t="shared" si="9"/>
        <v>1.0418738420119313</v>
      </c>
      <c r="P68" s="71">
        <f t="shared" si="10"/>
        <v>0.019872412015831786</v>
      </c>
      <c r="Q68" s="31"/>
      <c r="S68" s="174"/>
      <c r="T68" s="145"/>
      <c r="U68" s="145"/>
    </row>
    <row r="69" spans="1:21" ht="15.75">
      <c r="A69" s="148">
        <v>1.27436</v>
      </c>
      <c r="B69" s="129"/>
      <c r="C69" s="29">
        <f t="shared" si="6"/>
        <v>2023</v>
      </c>
      <c r="E69" s="30">
        <f t="shared" si="1"/>
        <v>1.27436</v>
      </c>
      <c r="G69" s="30">
        <f t="shared" si="11"/>
        <v>1.27436</v>
      </c>
      <c r="H69" s="71">
        <f t="shared" si="12"/>
        <v>0.0381582377476537</v>
      </c>
      <c r="I69" s="31"/>
      <c r="K69" s="32" t="s">
        <v>121</v>
      </c>
      <c r="M69" s="30">
        <f>(+E64+E65)/2</f>
        <v>1.087225</v>
      </c>
      <c r="O69" s="30">
        <f t="shared" si="9"/>
        <v>1.0801017290966082</v>
      </c>
      <c r="P69" s="71">
        <f t="shared" si="10"/>
        <v>0.03669147409522844</v>
      </c>
      <c r="Q69" s="31"/>
      <c r="S69" s="174"/>
      <c r="T69" s="145"/>
      <c r="U69" s="145"/>
    </row>
    <row r="70" spans="1:21" ht="15.75">
      <c r="A70" s="148">
        <v>1.2971</v>
      </c>
      <c r="B70" s="129"/>
      <c r="C70" s="29">
        <f t="shared" si="6"/>
        <v>2024</v>
      </c>
      <c r="E70" s="30">
        <f>A70/$A$58</f>
        <v>1.2971</v>
      </c>
      <c r="G70" s="30">
        <f t="shared" si="11"/>
        <v>1.2971</v>
      </c>
      <c r="H70" s="71">
        <f t="shared" si="12"/>
        <v>0.01784425123199096</v>
      </c>
      <c r="I70" s="31"/>
      <c r="K70" s="32" t="s">
        <v>135</v>
      </c>
      <c r="M70" s="30">
        <f>(+E66+E67)/2</f>
        <v>1.129945</v>
      </c>
      <c r="O70" s="30">
        <f>M70/$O$11</f>
        <v>1.1225418365877042</v>
      </c>
      <c r="P70" s="71">
        <f>+O70/O69-1</f>
        <v>0.03929269470440788</v>
      </c>
      <c r="Q70" s="31"/>
      <c r="S70" s="174"/>
      <c r="T70" s="145"/>
      <c r="U70" s="145"/>
    </row>
    <row r="71" spans="1:21" ht="15.75">
      <c r="A71" s="148">
        <v>1.32405</v>
      </c>
      <c r="B71" s="129"/>
      <c r="C71" s="29">
        <f t="shared" si="6"/>
        <v>2025</v>
      </c>
      <c r="E71" s="30">
        <f>A71/$A$58</f>
        <v>1.32405</v>
      </c>
      <c r="G71" s="30">
        <f t="shared" si="11"/>
        <v>1.32405</v>
      </c>
      <c r="H71" s="71">
        <f t="shared" si="12"/>
        <v>0.02077711818672423</v>
      </c>
      <c r="I71" s="31"/>
      <c r="K71" s="32" t="s">
        <v>143</v>
      </c>
      <c r="M71" s="30">
        <f>(+E68+E69)/2</f>
        <v>1.25094</v>
      </c>
      <c r="O71" s="30">
        <f>M71/$O$11</f>
        <v>1.242744102643069</v>
      </c>
      <c r="P71" s="71">
        <f>+O71/O70-1</f>
        <v>0.10708043311842608</v>
      </c>
      <c r="Q71" s="31"/>
      <c r="S71" s="174"/>
      <c r="T71" s="145"/>
      <c r="U71" s="145"/>
    </row>
    <row r="72" spans="1:21" ht="15.75">
      <c r="A72" s="148">
        <v>1.35272</v>
      </c>
      <c r="B72" s="129"/>
      <c r="C72" s="29">
        <f t="shared" si="6"/>
        <v>2026</v>
      </c>
      <c r="E72" s="30">
        <f>A72/$A$58</f>
        <v>1.35272</v>
      </c>
      <c r="G72" s="30">
        <f>E72/$G$11</f>
        <v>1.35272</v>
      </c>
      <c r="H72" s="71">
        <f>+G72/G71-1</f>
        <v>0.021653260828518484</v>
      </c>
      <c r="I72" s="31"/>
      <c r="K72" s="32" t="s">
        <v>153</v>
      </c>
      <c r="M72" s="30">
        <f>(+E70+E71)/2</f>
        <v>1.310575</v>
      </c>
      <c r="O72" s="30">
        <f>M72/$O$11</f>
        <v>1.3019883865904363</v>
      </c>
      <c r="P72" s="71">
        <f>+O72/O71-1</f>
        <v>0.04767215054279195</v>
      </c>
      <c r="Q72" s="31"/>
      <c r="S72" s="174"/>
      <c r="T72" s="145"/>
      <c r="U72" s="145"/>
    </row>
    <row r="73" spans="1:21" ht="15.75">
      <c r="A73" s="148">
        <v>1.38102</v>
      </c>
      <c r="B73" s="129"/>
      <c r="C73" s="29">
        <f t="shared" si="6"/>
        <v>2027</v>
      </c>
      <c r="E73" s="30">
        <f>A73/$A$58</f>
        <v>1.38102</v>
      </c>
      <c r="G73" s="30">
        <f>E73/$G$11</f>
        <v>1.38102</v>
      </c>
      <c r="H73" s="71">
        <f>+G73/G72-1</f>
        <v>0.020920811402211914</v>
      </c>
      <c r="I73" s="31"/>
      <c r="K73" s="32" t="s">
        <v>164</v>
      </c>
      <c r="M73" s="30">
        <f>(+E72+E73)/2</f>
        <v>1.36687</v>
      </c>
      <c r="O73" s="30">
        <f>M73/$O$11</f>
        <v>1.3579145535195387</v>
      </c>
      <c r="P73" s="71">
        <f>+O73/O72-1</f>
        <v>0.04295442839974806</v>
      </c>
      <c r="Q73" s="31"/>
      <c r="S73" s="174"/>
      <c r="T73" s="145"/>
      <c r="U73" s="145"/>
    </row>
    <row r="74" spans="1:21" ht="15.75">
      <c r="A74" s="148">
        <v>1.41035</v>
      </c>
      <c r="B74" s="129"/>
      <c r="C74" s="29">
        <f t="shared" si="6"/>
        <v>2028</v>
      </c>
      <c r="E74" s="30">
        <f>A74/$A$58</f>
        <v>1.41035</v>
      </c>
      <c r="G74" s="30">
        <f>E74/$G$11</f>
        <v>1.41035</v>
      </c>
      <c r="H74" s="71">
        <f>+G74/G73-1</f>
        <v>0.021237925591229834</v>
      </c>
      <c r="I74" s="31"/>
      <c r="K74" s="32" t="s">
        <v>176</v>
      </c>
      <c r="M74" s="30">
        <f>(+E74+E75)/2</f>
        <v>1.42486</v>
      </c>
      <c r="O74" s="30">
        <f>M74/$O$11</f>
        <v>1.415524615163</v>
      </c>
      <c r="P74" s="71">
        <f>+O74/O73-1</f>
        <v>0.04242539524607314</v>
      </c>
      <c r="Q74" s="31"/>
      <c r="S74" s="174"/>
      <c r="T74" s="145"/>
      <c r="U74" s="145"/>
    </row>
    <row r="75" spans="1:21" ht="15.75">
      <c r="A75" s="148">
        <v>1.43937</v>
      </c>
      <c r="B75" s="129"/>
      <c r="C75" s="29">
        <f t="shared" si="6"/>
        <v>2029</v>
      </c>
      <c r="E75" s="30">
        <f>A75/$A$58</f>
        <v>1.43937</v>
      </c>
      <c r="G75" s="30">
        <f>E75/$G$11</f>
        <v>1.43937</v>
      </c>
      <c r="H75" s="71">
        <f>+G75/G74-1</f>
        <v>0.020576452653596755</v>
      </c>
      <c r="I75" s="31"/>
      <c r="K75" s="32"/>
      <c r="M75" s="30"/>
      <c r="O75" s="30"/>
      <c r="P75" s="71"/>
      <c r="Q75" s="31"/>
      <c r="S75" s="174"/>
      <c r="T75" s="145"/>
      <c r="U75" s="145"/>
    </row>
    <row r="76" spans="1:17" ht="15.75">
      <c r="A76" s="149"/>
      <c r="B76" s="3"/>
      <c r="C76" s="33"/>
      <c r="D76" s="34"/>
      <c r="E76" s="34"/>
      <c r="F76" s="34"/>
      <c r="G76" s="34"/>
      <c r="H76" s="34"/>
      <c r="I76" s="35"/>
      <c r="K76" s="33"/>
      <c r="L76" s="34"/>
      <c r="M76" s="34"/>
      <c r="N76" s="34"/>
      <c r="O76" s="34"/>
      <c r="P76" s="34"/>
      <c r="Q76" s="35"/>
    </row>
    <row r="77" ht="15.75">
      <c r="Q77" s="76"/>
    </row>
  </sheetData>
  <sheetProtection/>
  <printOptions horizontalCentered="1"/>
  <pageMargins left="0.5" right="0.5" top="1" bottom="0.5" header="0.5" footer="0.5"/>
  <pageSetup fitToHeight="1" fitToWidth="1" horizontalDpi="300" verticalDpi="300" orientation="portrait" scale="64" r:id="rId3"/>
  <headerFooter alignWithMargins="0">
    <oddHeader>&amp;L&amp;"Times New Roman,Italic"LEAP Office&amp;R&amp;"Times New Roman,Regular"&amp;10&amp;D</oddHeader>
  </headerFooter>
  <legacyDrawing r:id="rId2"/>
</worksheet>
</file>

<file path=xl/worksheets/sheet4.xml><?xml version="1.0" encoding="utf-8"?>
<worksheet xmlns="http://schemas.openxmlformats.org/spreadsheetml/2006/main" xmlns:r="http://schemas.openxmlformats.org/officeDocument/2006/relationships">
  <sheetPr codeName="Sheet3" transitionEvaluation="1">
    <pageSetUpPr fitToPage="1"/>
  </sheetPr>
  <dimension ref="A1:V79"/>
  <sheetViews>
    <sheetView showGridLines="0" zoomScale="85" zoomScaleNormal="85" zoomScalePageLayoutView="0" workbookViewId="0" topLeftCell="A1">
      <pane ySplit="12" topLeftCell="A56" activePane="bottomLeft" state="frozen"/>
      <selection pane="topLeft" activeCell="C1" sqref="C1"/>
      <selection pane="bottomLeft" activeCell="C1" sqref="C1"/>
    </sheetView>
  </sheetViews>
  <sheetFormatPr defaultColWidth="8.77734375" defaultRowHeight="15.75"/>
  <cols>
    <col min="1" max="1" width="13.21484375" style="1" hidden="1" customWidth="1"/>
    <col min="2" max="2" width="10.77734375" style="1" customWidth="1"/>
    <col min="3" max="3" width="8.77734375" style="1" customWidth="1"/>
    <col min="4" max="4" width="2.77734375" style="1" customWidth="1"/>
    <col min="5" max="5" width="8.77734375" style="1" customWidth="1"/>
    <col min="6" max="6" width="2.77734375" style="1" customWidth="1"/>
    <col min="7" max="8" width="8.77734375" style="1" customWidth="1"/>
    <col min="9" max="9" width="2.77734375" style="1" customWidth="1"/>
    <col min="10" max="10" width="4.77734375" style="1" customWidth="1"/>
    <col min="11" max="11" width="8.77734375" style="1" customWidth="1"/>
    <col min="12" max="12" width="2.77734375" style="1" customWidth="1"/>
    <col min="13" max="13" width="8.77734375" style="1" customWidth="1"/>
    <col min="14" max="14" width="2.77734375" style="1" customWidth="1"/>
    <col min="15" max="16" width="8.77734375" style="1" customWidth="1"/>
    <col min="17" max="17" width="2.77734375" style="1" customWidth="1"/>
    <col min="18" max="16384" width="8.77734375" style="1" customWidth="1"/>
  </cols>
  <sheetData>
    <row r="1" ht="15.75" customHeight="1">
      <c r="C1" s="1" t="str">
        <f>+IPD!C1</f>
        <v>From Economic and Revenue Forecast Council (ERFC)--data corresponds to February 2024 Update </v>
      </c>
    </row>
    <row r="2" ht="15.75" customHeight="1">
      <c r="C2" s="1" t="s">
        <v>161</v>
      </c>
    </row>
    <row r="3" ht="16.5" customHeight="1"/>
    <row r="4" spans="2:17" ht="15.75" customHeight="1">
      <c r="B4" s="13"/>
      <c r="C4" s="6" t="s">
        <v>2</v>
      </c>
      <c r="D4" s="7"/>
      <c r="E4" s="7"/>
      <c r="F4" s="7"/>
      <c r="G4" s="7"/>
      <c r="H4" s="7"/>
      <c r="I4" s="8"/>
      <c r="J4" s="4"/>
      <c r="K4" s="6" t="s">
        <v>3</v>
      </c>
      <c r="L4" s="7"/>
      <c r="M4" s="7"/>
      <c r="N4" s="7"/>
      <c r="O4" s="7"/>
      <c r="P4" s="7"/>
      <c r="Q4" s="8"/>
    </row>
    <row r="5" spans="2:17" ht="15.75" customHeight="1">
      <c r="B5" s="13"/>
      <c r="C5" s="9" t="s">
        <v>32</v>
      </c>
      <c r="D5" s="5"/>
      <c r="E5" s="5"/>
      <c r="F5" s="5"/>
      <c r="G5" s="5"/>
      <c r="H5" s="5"/>
      <c r="I5" s="10"/>
      <c r="J5" s="4"/>
      <c r="K5" s="9" t="str">
        <f>+C5</f>
        <v>Seattle CPI</v>
      </c>
      <c r="L5" s="5"/>
      <c r="M5" s="5"/>
      <c r="N5" s="5"/>
      <c r="O5" s="5"/>
      <c r="P5" s="5"/>
      <c r="Q5" s="10"/>
    </row>
    <row r="6" spans="3:17" ht="15.75" customHeight="1">
      <c r="C6" s="11"/>
      <c r="I6" s="12"/>
      <c r="K6" s="11"/>
      <c r="Q6" s="12"/>
    </row>
    <row r="7" spans="3:17" ht="15.75" customHeight="1">
      <c r="C7" s="14" t="s">
        <v>5</v>
      </c>
      <c r="D7" s="15" t="s">
        <v>6</v>
      </c>
      <c r="E7" s="16"/>
      <c r="F7" s="16"/>
      <c r="G7" s="17">
        <v>2012</v>
      </c>
      <c r="H7" s="69"/>
      <c r="I7" s="18"/>
      <c r="K7" s="14" t="s">
        <v>5</v>
      </c>
      <c r="L7" s="15" t="s">
        <v>7</v>
      </c>
      <c r="M7" s="16"/>
      <c r="N7" s="16"/>
      <c r="O7" s="73" t="s">
        <v>97</v>
      </c>
      <c r="P7" s="69"/>
      <c r="Q7" s="18"/>
    </row>
    <row r="8" spans="3:17" ht="15.75" customHeight="1">
      <c r="C8" s="11"/>
      <c r="D8" s="19"/>
      <c r="E8" s="20" t="s">
        <v>9</v>
      </c>
      <c r="F8" s="20"/>
      <c r="G8" s="21">
        <f>VLOOKUP(G7,$C$16:$E$79,3,0)</f>
        <v>1</v>
      </c>
      <c r="H8" s="70"/>
      <c r="I8" s="22"/>
      <c r="K8" s="11"/>
      <c r="L8" s="19" t="s">
        <v>10</v>
      </c>
      <c r="M8" s="20"/>
      <c r="N8" s="20"/>
      <c r="O8" s="21">
        <f>VLOOKUP(O7,$K$42:$M$79,3,0)</f>
        <v>1.0092041824482914</v>
      </c>
      <c r="P8" s="70"/>
      <c r="Q8" s="22"/>
    </row>
    <row r="9" spans="3:17" ht="15.75" customHeight="1">
      <c r="C9" s="11"/>
      <c r="I9" s="12"/>
      <c r="K9" s="11"/>
      <c r="Q9" s="12"/>
    </row>
    <row r="10" spans="3:17" ht="15.75" customHeight="1">
      <c r="C10" s="11"/>
      <c r="E10" s="72" t="s">
        <v>11</v>
      </c>
      <c r="F10" s="23"/>
      <c r="G10" s="23"/>
      <c r="H10" s="23" t="s">
        <v>85</v>
      </c>
      <c r="I10" s="12"/>
      <c r="K10" s="11"/>
      <c r="M10" s="72" t="s">
        <v>12</v>
      </c>
      <c r="N10" s="23"/>
      <c r="O10" s="23"/>
      <c r="P10" s="23" t="str">
        <f>+H10</f>
        <v>Percent</v>
      </c>
      <c r="Q10" s="12"/>
    </row>
    <row r="11" spans="1:17" ht="15.75" customHeight="1">
      <c r="A11" s="24" t="s">
        <v>32</v>
      </c>
      <c r="C11" s="11"/>
      <c r="E11" s="25" t="s">
        <v>148</v>
      </c>
      <c r="G11" s="25" t="str">
        <f>"FY "&amp;TEXT(G7,"0")</f>
        <v>FY 2012</v>
      </c>
      <c r="H11" s="25" t="s">
        <v>86</v>
      </c>
      <c r="I11" s="26"/>
      <c r="K11" s="11"/>
      <c r="M11" s="25" t="str">
        <f>+E11</f>
        <v>FY 2012</v>
      </c>
      <c r="O11" s="25" t="str">
        <f>+O7</f>
        <v>2011-13</v>
      </c>
      <c r="P11" s="25" t="str">
        <f>+H11</f>
        <v>Change</v>
      </c>
      <c r="Q11" s="26"/>
    </row>
    <row r="12" spans="1:17" ht="15.75" customHeight="1">
      <c r="A12" s="27" t="s">
        <v>33</v>
      </c>
      <c r="B12" s="3"/>
      <c r="C12" s="11"/>
      <c r="I12" s="12"/>
      <c r="K12" s="11"/>
      <c r="Q12" s="12"/>
    </row>
    <row r="13" spans="1:22" ht="15.75" customHeight="1">
      <c r="A13" s="140">
        <v>0.34975</v>
      </c>
      <c r="B13" s="130"/>
      <c r="C13" s="29">
        <v>1969</v>
      </c>
      <c r="E13" s="30">
        <f>A13/$A$56</f>
        <v>0.1481778048925155</v>
      </c>
      <c r="G13" s="30">
        <f aca="true" t="shared" si="0" ref="G13:G49">E13/$G$8</f>
        <v>0.1481778048925155</v>
      </c>
      <c r="H13" s="30"/>
      <c r="I13" s="31"/>
      <c r="K13" s="29"/>
      <c r="Q13" s="31"/>
      <c r="S13" s="145"/>
      <c r="T13" s="145"/>
      <c r="U13" s="145"/>
      <c r="V13" s="145"/>
    </row>
    <row r="14" spans="1:22" ht="15.75" customHeight="1">
      <c r="A14" s="140">
        <v>0.367</v>
      </c>
      <c r="B14" s="130"/>
      <c r="C14" s="29">
        <v>1970</v>
      </c>
      <c r="E14" s="30">
        <f aca="true" t="shared" si="1" ref="E14:E67">A14/$A$56</f>
        <v>0.15548607404018067</v>
      </c>
      <c r="G14" s="30">
        <f t="shared" si="0"/>
        <v>0.15548607404018067</v>
      </c>
      <c r="H14" s="71">
        <f>+G14/G13-1</f>
        <v>0.04932094353109351</v>
      </c>
      <c r="I14" s="31"/>
      <c r="K14" s="29"/>
      <c r="Q14" s="31"/>
      <c r="S14" s="145"/>
      <c r="T14" s="145"/>
      <c r="U14" s="145"/>
      <c r="V14" s="145"/>
    </row>
    <row r="15" spans="1:22" ht="15.75" customHeight="1">
      <c r="A15" s="140">
        <v>0.377</v>
      </c>
      <c r="B15" s="130"/>
      <c r="C15" s="29">
        <v>1971</v>
      </c>
      <c r="E15" s="30">
        <f t="shared" si="1"/>
        <v>0.15972275180694306</v>
      </c>
      <c r="G15" s="30">
        <f t="shared" si="0"/>
        <v>0.15972275180694306</v>
      </c>
      <c r="H15" s="71">
        <f>+G15/G14-1</f>
        <v>0.027247956403269713</v>
      </c>
      <c r="I15" s="31"/>
      <c r="K15" s="29"/>
      <c r="Q15" s="31"/>
      <c r="S15" s="145"/>
      <c r="T15" s="145"/>
      <c r="U15" s="145"/>
      <c r="V15" s="145"/>
    </row>
    <row r="16" spans="1:22" ht="15.75" customHeight="1">
      <c r="A16" s="140">
        <v>0.388</v>
      </c>
      <c r="B16" s="130"/>
      <c r="C16" s="29">
        <v>1972</v>
      </c>
      <c r="E16" s="30">
        <f t="shared" si="1"/>
        <v>0.16438309735038173</v>
      </c>
      <c r="G16" s="30">
        <f t="shared" si="0"/>
        <v>0.16438309735038173</v>
      </c>
      <c r="H16" s="71">
        <f>+G16/G15-1</f>
        <v>0.02917771883289122</v>
      </c>
      <c r="I16" s="31"/>
      <c r="K16" s="29"/>
      <c r="Q16" s="31"/>
      <c r="S16" s="145"/>
      <c r="T16" s="145"/>
      <c r="U16" s="145"/>
      <c r="V16" s="145"/>
    </row>
    <row r="17" spans="1:22" ht="15.75" customHeight="1">
      <c r="A17" s="140">
        <v>0.40225</v>
      </c>
      <c r="B17" s="130"/>
      <c r="C17" s="29">
        <v>1973</v>
      </c>
      <c r="E17" s="30">
        <f t="shared" si="1"/>
        <v>0.17042036316801817</v>
      </c>
      <c r="G17" s="30">
        <f t="shared" si="0"/>
        <v>0.17042036316801817</v>
      </c>
      <c r="H17" s="71">
        <f>+G17/G16-1</f>
        <v>0.03672680412371143</v>
      </c>
      <c r="I17" s="31"/>
      <c r="K17" s="29"/>
      <c r="Q17" s="31"/>
      <c r="S17" s="145"/>
      <c r="T17" s="145"/>
      <c r="U17" s="145"/>
      <c r="V17" s="145"/>
    </row>
    <row r="18" spans="1:22" ht="15.75" customHeight="1">
      <c r="A18" s="140">
        <v>0.439</v>
      </c>
      <c r="B18" s="130"/>
      <c r="C18" s="29">
        <v>1974</v>
      </c>
      <c r="E18" s="30">
        <f t="shared" si="1"/>
        <v>0.18599015396087004</v>
      </c>
      <c r="G18" s="30">
        <f t="shared" si="0"/>
        <v>0.18599015396087004</v>
      </c>
      <c r="H18" s="71">
        <f>+G18/G17-1</f>
        <v>0.09136109384710989</v>
      </c>
      <c r="I18" s="31"/>
      <c r="K18" s="29"/>
      <c r="Q18" s="31"/>
      <c r="S18" s="145"/>
      <c r="T18" s="145"/>
      <c r="U18" s="145"/>
      <c r="V18" s="145"/>
    </row>
    <row r="19" spans="1:22" ht="15.75" customHeight="1">
      <c r="A19" s="140">
        <v>0.48975</v>
      </c>
      <c r="B19" s="130"/>
      <c r="C19" s="29">
        <v>1975</v>
      </c>
      <c r="E19" s="30">
        <f t="shared" si="1"/>
        <v>0.20749129362718932</v>
      </c>
      <c r="G19" s="30">
        <f t="shared" si="0"/>
        <v>0.20749129362718932</v>
      </c>
      <c r="H19" s="71">
        <f aca="true" t="shared" si="2" ref="H19:H51">+G19/G18-1</f>
        <v>0.11560364464692485</v>
      </c>
      <c r="I19" s="31"/>
      <c r="K19" s="29"/>
      <c r="Q19" s="31"/>
      <c r="S19" s="145"/>
      <c r="T19" s="145"/>
      <c r="U19" s="145"/>
      <c r="V19" s="145"/>
    </row>
    <row r="20" spans="1:22" ht="15.75" customHeight="1">
      <c r="A20" s="140">
        <v>0.52575</v>
      </c>
      <c r="B20" s="130"/>
      <c r="C20" s="29">
        <v>1976</v>
      </c>
      <c r="E20" s="30">
        <f t="shared" si="1"/>
        <v>0.22274333358753404</v>
      </c>
      <c r="G20" s="30">
        <f t="shared" si="0"/>
        <v>0.22274333358753404</v>
      </c>
      <c r="H20" s="71">
        <f t="shared" si="2"/>
        <v>0.0735068912710568</v>
      </c>
      <c r="I20" s="31"/>
      <c r="K20" s="29"/>
      <c r="Q20" s="31"/>
      <c r="S20" s="145"/>
      <c r="T20" s="145"/>
      <c r="U20" s="145"/>
      <c r="V20" s="145"/>
    </row>
    <row r="21" spans="1:22" ht="15.75" customHeight="1">
      <c r="A21" s="140">
        <v>0.55875</v>
      </c>
      <c r="B21" s="130"/>
      <c r="C21" s="29">
        <v>1977</v>
      </c>
      <c r="E21" s="30">
        <f t="shared" si="1"/>
        <v>0.23672437021784998</v>
      </c>
      <c r="G21" s="30">
        <f t="shared" si="0"/>
        <v>0.23672437021784998</v>
      </c>
      <c r="H21" s="71">
        <f t="shared" si="2"/>
        <v>0.06276747503566327</v>
      </c>
      <c r="I21" s="31"/>
      <c r="K21" s="29"/>
      <c r="Q21" s="31"/>
      <c r="S21" s="145"/>
      <c r="T21" s="145"/>
      <c r="U21" s="145"/>
      <c r="V21" s="145"/>
    </row>
    <row r="22" spans="1:22" ht="15.75" customHeight="1">
      <c r="A22" s="140">
        <v>0.6085</v>
      </c>
      <c r="B22" s="130"/>
      <c r="C22" s="29">
        <v>1978</v>
      </c>
      <c r="E22" s="30">
        <f t="shared" si="1"/>
        <v>0.257801842107493</v>
      </c>
      <c r="G22" s="30">
        <f t="shared" si="0"/>
        <v>0.257801842107493</v>
      </c>
      <c r="H22" s="71">
        <f t="shared" si="2"/>
        <v>0.08903803131991062</v>
      </c>
      <c r="I22" s="31"/>
      <c r="K22" s="29"/>
      <c r="Q22" s="31"/>
      <c r="S22" s="145"/>
      <c r="T22" s="145"/>
      <c r="U22" s="145"/>
      <c r="V22" s="145"/>
    </row>
    <row r="23" spans="1:22" ht="15.75" customHeight="1">
      <c r="A23" s="140">
        <v>0.67125</v>
      </c>
      <c r="B23" s="130"/>
      <c r="C23" s="29">
        <v>1979</v>
      </c>
      <c r="E23" s="30">
        <f t="shared" si="1"/>
        <v>0.2843869950939272</v>
      </c>
      <c r="G23" s="30">
        <f t="shared" si="0"/>
        <v>0.2843869950939272</v>
      </c>
      <c r="H23" s="71">
        <f t="shared" si="2"/>
        <v>0.10312243221035322</v>
      </c>
      <c r="I23" s="31"/>
      <c r="K23" s="29"/>
      <c r="Q23" s="31"/>
      <c r="S23" s="145"/>
      <c r="T23" s="145"/>
      <c r="U23" s="145"/>
      <c r="V23" s="145"/>
    </row>
    <row r="24" spans="1:22" ht="15.75" customHeight="1">
      <c r="A24" s="140">
        <v>0.76863</v>
      </c>
      <c r="B24" s="130"/>
      <c r="C24" s="29">
        <v>1980</v>
      </c>
      <c r="E24" s="30">
        <f t="shared" si="1"/>
        <v>0.3256437631866596</v>
      </c>
      <c r="G24" s="30">
        <f t="shared" si="0"/>
        <v>0.3256437631866596</v>
      </c>
      <c r="H24" s="71">
        <f t="shared" si="2"/>
        <v>0.14507262569832413</v>
      </c>
      <c r="I24" s="31"/>
      <c r="K24" s="29"/>
      <c r="Q24" s="31"/>
      <c r="S24" s="145"/>
      <c r="T24" s="145"/>
      <c r="U24" s="145"/>
      <c r="V24" s="145"/>
    </row>
    <row r="25" spans="1:22" ht="15.75" customHeight="1">
      <c r="A25" s="140">
        <v>0.87075</v>
      </c>
      <c r="B25" s="130"/>
      <c r="C25" s="29">
        <v>1981</v>
      </c>
      <c r="E25" s="30">
        <f t="shared" si="1"/>
        <v>0.36890871654083734</v>
      </c>
      <c r="G25" s="30">
        <f t="shared" si="0"/>
        <v>0.36890871654083734</v>
      </c>
      <c r="H25" s="71">
        <f t="shared" si="2"/>
        <v>0.13285976347527395</v>
      </c>
      <c r="I25" s="31"/>
      <c r="K25" s="29"/>
      <c r="Q25" s="31"/>
      <c r="S25" s="145"/>
      <c r="T25" s="145"/>
      <c r="U25" s="145"/>
      <c r="V25" s="145"/>
    </row>
    <row r="26" spans="1:22" ht="15.75" customHeight="1">
      <c r="A26" s="140">
        <v>0.96</v>
      </c>
      <c r="B26" s="130"/>
      <c r="C26" s="29">
        <v>1982</v>
      </c>
      <c r="E26" s="30">
        <f t="shared" si="1"/>
        <v>0.4067210656091919</v>
      </c>
      <c r="G26" s="30">
        <f t="shared" si="0"/>
        <v>0.4067210656091919</v>
      </c>
      <c r="H26" s="71">
        <f t="shared" si="2"/>
        <v>0.10249784668389328</v>
      </c>
      <c r="I26" s="31"/>
      <c r="K26" s="29"/>
      <c r="Q26" s="31"/>
      <c r="S26" s="145"/>
      <c r="T26" s="145"/>
      <c r="U26" s="145"/>
      <c r="V26" s="145"/>
    </row>
    <row r="27" spans="1:22" ht="15.75" customHeight="1">
      <c r="A27" s="140">
        <v>0.98038</v>
      </c>
      <c r="B27" s="130"/>
      <c r="C27" s="29">
        <v>1983</v>
      </c>
      <c r="E27" s="30">
        <f t="shared" si="1"/>
        <v>0.4153554148978537</v>
      </c>
      <c r="G27" s="30">
        <f t="shared" si="0"/>
        <v>0.4153554148978537</v>
      </c>
      <c r="H27" s="71">
        <f t="shared" si="2"/>
        <v>0.021229166666666632</v>
      </c>
      <c r="I27" s="31"/>
      <c r="K27" s="29"/>
      <c r="Q27" s="31"/>
      <c r="S27" s="145"/>
      <c r="T27" s="145"/>
      <c r="U27" s="145"/>
      <c r="V27" s="145"/>
    </row>
    <row r="28" spans="1:22" ht="15.75" customHeight="1">
      <c r="A28" s="140">
        <v>1.01263</v>
      </c>
      <c r="B28" s="130"/>
      <c r="C28" s="29">
        <v>1984</v>
      </c>
      <c r="E28" s="30">
        <f t="shared" si="1"/>
        <v>0.4290187006956625</v>
      </c>
      <c r="G28" s="30">
        <f t="shared" si="0"/>
        <v>0.4290187006956625</v>
      </c>
      <c r="H28" s="71">
        <f t="shared" si="2"/>
        <v>0.032895407903057894</v>
      </c>
      <c r="I28" s="31"/>
      <c r="K28" s="29"/>
      <c r="Q28" s="31"/>
      <c r="S28" s="145"/>
      <c r="T28" s="145"/>
      <c r="U28" s="145"/>
      <c r="V28" s="145"/>
    </row>
    <row r="29" spans="1:22" ht="15.75" customHeight="1">
      <c r="A29" s="140">
        <v>1.04563</v>
      </c>
      <c r="B29" s="130"/>
      <c r="C29" s="29">
        <v>1985</v>
      </c>
      <c r="E29" s="30">
        <f t="shared" si="1"/>
        <v>0.4429997373259785</v>
      </c>
      <c r="G29" s="30">
        <f t="shared" si="0"/>
        <v>0.4429997373259785</v>
      </c>
      <c r="H29" s="71">
        <f t="shared" si="2"/>
        <v>0.03258840840188437</v>
      </c>
      <c r="I29" s="31"/>
      <c r="K29" s="29"/>
      <c r="Q29" s="31"/>
      <c r="S29" s="145"/>
      <c r="T29" s="145"/>
      <c r="U29" s="145"/>
      <c r="V29" s="145"/>
    </row>
    <row r="30" spans="1:22" ht="15.75" customHeight="1">
      <c r="A30" s="140">
        <v>1.06238</v>
      </c>
      <c r="B30" s="130"/>
      <c r="C30" s="29">
        <v>1986</v>
      </c>
      <c r="E30" s="30">
        <f t="shared" si="1"/>
        <v>0.4500961725853056</v>
      </c>
      <c r="G30" s="30">
        <f t="shared" si="0"/>
        <v>0.4500961725853056</v>
      </c>
      <c r="H30" s="71">
        <f t="shared" si="2"/>
        <v>0.016019050715836425</v>
      </c>
      <c r="I30" s="31"/>
      <c r="K30" s="29"/>
      <c r="Q30" s="31"/>
      <c r="S30" s="145"/>
      <c r="T30" s="145"/>
      <c r="U30" s="145"/>
      <c r="V30" s="145"/>
    </row>
    <row r="31" spans="1:22" ht="15.75" customHeight="1">
      <c r="A31" s="140">
        <v>1.07475</v>
      </c>
      <c r="B31" s="130"/>
      <c r="C31" s="29">
        <v>1987</v>
      </c>
      <c r="E31" s="30">
        <f t="shared" si="1"/>
        <v>0.4553369429827907</v>
      </c>
      <c r="G31" s="30">
        <f t="shared" si="0"/>
        <v>0.4553369429827907</v>
      </c>
      <c r="H31" s="71">
        <f t="shared" si="2"/>
        <v>0.011643667990737683</v>
      </c>
      <c r="I31" s="31"/>
      <c r="K31" s="29"/>
      <c r="Q31" s="31"/>
      <c r="S31" s="145"/>
      <c r="T31" s="145"/>
      <c r="U31" s="145"/>
      <c r="V31" s="145"/>
    </row>
    <row r="32" spans="1:22" ht="15.75" customHeight="1">
      <c r="A32" s="140">
        <v>1.111</v>
      </c>
      <c r="B32" s="130"/>
      <c r="C32" s="29">
        <v>1988</v>
      </c>
      <c r="E32" s="30">
        <f t="shared" si="1"/>
        <v>0.4706948998873044</v>
      </c>
      <c r="G32" s="30">
        <f t="shared" si="0"/>
        <v>0.4706948998873044</v>
      </c>
      <c r="H32" s="71">
        <f t="shared" si="2"/>
        <v>0.03372877413351927</v>
      </c>
      <c r="I32" s="31"/>
      <c r="K32" s="29"/>
      <c r="Q32" s="31"/>
      <c r="S32" s="145"/>
      <c r="T32" s="145"/>
      <c r="U32" s="145"/>
      <c r="V32" s="145"/>
    </row>
    <row r="33" spans="1:22" ht="15.75" customHeight="1">
      <c r="A33" s="140">
        <v>1.1525</v>
      </c>
      <c r="B33" s="130"/>
      <c r="C33" s="29">
        <v>1989</v>
      </c>
      <c r="E33" s="30">
        <f t="shared" si="1"/>
        <v>0.48827711261936846</v>
      </c>
      <c r="G33" s="30">
        <f t="shared" si="0"/>
        <v>0.48827711261936846</v>
      </c>
      <c r="H33" s="71">
        <f t="shared" si="2"/>
        <v>0.03735373537353737</v>
      </c>
      <c r="I33" s="31"/>
      <c r="K33" s="29"/>
      <c r="Q33" s="31"/>
      <c r="S33" s="145"/>
      <c r="T33" s="145"/>
      <c r="U33" s="145"/>
      <c r="V33" s="145"/>
    </row>
    <row r="34" spans="1:22" ht="15.75" customHeight="1">
      <c r="A34" s="140">
        <v>1.219</v>
      </c>
      <c r="B34" s="130"/>
      <c r="C34" s="29">
        <v>1990</v>
      </c>
      <c r="E34" s="30">
        <f t="shared" si="1"/>
        <v>0.5164510197683385</v>
      </c>
      <c r="G34" s="30">
        <f t="shared" si="0"/>
        <v>0.5164510197683385</v>
      </c>
      <c r="H34" s="71">
        <f t="shared" si="2"/>
        <v>0.05770065075921904</v>
      </c>
      <c r="I34" s="31"/>
      <c r="K34" s="29"/>
      <c r="Q34" s="31"/>
      <c r="S34" s="145"/>
      <c r="T34" s="145"/>
      <c r="U34" s="145"/>
      <c r="V34" s="145"/>
    </row>
    <row r="35" spans="1:22" ht="15.75" customHeight="1">
      <c r="A35" s="140">
        <v>1.312</v>
      </c>
      <c r="B35" s="130"/>
      <c r="C35" s="29">
        <v>1991</v>
      </c>
      <c r="E35" s="30">
        <f t="shared" si="1"/>
        <v>0.5558521229992289</v>
      </c>
      <c r="G35" s="30">
        <f t="shared" si="0"/>
        <v>0.5558521229992289</v>
      </c>
      <c r="H35" s="71">
        <f t="shared" si="2"/>
        <v>0.07629204265791611</v>
      </c>
      <c r="I35" s="31"/>
      <c r="K35" s="29"/>
      <c r="Q35" s="31"/>
      <c r="S35" s="145"/>
      <c r="T35" s="145"/>
      <c r="U35" s="145"/>
      <c r="V35" s="145"/>
    </row>
    <row r="36" spans="1:22" ht="15.75" customHeight="1">
      <c r="A36" s="140">
        <v>1.365</v>
      </c>
      <c r="B36" s="130"/>
      <c r="C36" s="29">
        <v>1992</v>
      </c>
      <c r="E36" s="30">
        <f t="shared" si="1"/>
        <v>0.5783065151630697</v>
      </c>
      <c r="G36" s="30">
        <f t="shared" si="0"/>
        <v>0.5783065151630697</v>
      </c>
      <c r="H36" s="71">
        <f t="shared" si="2"/>
        <v>0.04039634146341475</v>
      </c>
      <c r="I36" s="31"/>
      <c r="K36" s="29"/>
      <c r="Q36" s="31"/>
      <c r="S36" s="145"/>
      <c r="T36" s="145"/>
      <c r="U36" s="145"/>
      <c r="V36" s="145"/>
    </row>
    <row r="37" spans="1:22" ht="15.75" customHeight="1">
      <c r="A37" s="140">
        <v>1.4105</v>
      </c>
      <c r="B37" s="130"/>
      <c r="C37" s="29">
        <v>1993</v>
      </c>
      <c r="E37" s="30">
        <f t="shared" si="1"/>
        <v>0.5975833990018388</v>
      </c>
      <c r="G37" s="30">
        <f t="shared" si="0"/>
        <v>0.5975833990018388</v>
      </c>
      <c r="H37" s="71">
        <f t="shared" si="2"/>
        <v>0.03333333333333344</v>
      </c>
      <c r="I37" s="31"/>
      <c r="K37" s="29"/>
      <c r="Q37" s="31"/>
      <c r="S37" s="145"/>
      <c r="T37" s="145"/>
      <c r="U37" s="145"/>
      <c r="V37" s="145"/>
    </row>
    <row r="38" spans="1:22" ht="15.75" customHeight="1">
      <c r="A38" s="140">
        <v>1.4515</v>
      </c>
      <c r="B38" s="130"/>
      <c r="C38" s="29">
        <f aca="true" t="shared" si="3" ref="C38:C49">C37+1</f>
        <v>1994</v>
      </c>
      <c r="E38" s="30">
        <f t="shared" si="1"/>
        <v>0.6149537778455647</v>
      </c>
      <c r="G38" s="30">
        <f t="shared" si="0"/>
        <v>0.6149537778455647</v>
      </c>
      <c r="H38" s="71">
        <f t="shared" si="2"/>
        <v>0.029067706487061473</v>
      </c>
      <c r="I38" s="31"/>
      <c r="K38" s="29"/>
      <c r="Q38" s="31"/>
      <c r="S38" s="145"/>
      <c r="T38" s="145"/>
      <c r="U38" s="145"/>
      <c r="V38" s="145"/>
    </row>
    <row r="39" spans="1:22" ht="15.75" customHeight="1">
      <c r="A39" s="140">
        <v>1.502</v>
      </c>
      <c r="B39" s="130"/>
      <c r="C39" s="29">
        <f t="shared" si="3"/>
        <v>1995</v>
      </c>
      <c r="E39" s="30">
        <f t="shared" si="1"/>
        <v>0.6363490005677148</v>
      </c>
      <c r="G39" s="30">
        <f t="shared" si="0"/>
        <v>0.6363490005677148</v>
      </c>
      <c r="H39" s="71">
        <f t="shared" si="2"/>
        <v>0.034791594901825595</v>
      </c>
      <c r="I39" s="31"/>
      <c r="K39" s="29"/>
      <c r="Q39" s="31"/>
      <c r="S39" s="145"/>
      <c r="T39" s="145"/>
      <c r="U39" s="145"/>
      <c r="V39" s="145"/>
    </row>
    <row r="40" spans="1:22" ht="15.75" customHeight="1">
      <c r="A40" s="140">
        <v>1.5445</v>
      </c>
      <c r="B40" s="130"/>
      <c r="C40" s="29">
        <f t="shared" si="3"/>
        <v>1996</v>
      </c>
      <c r="E40" s="30">
        <f t="shared" si="1"/>
        <v>0.6543548810764551</v>
      </c>
      <c r="G40" s="30">
        <f t="shared" si="0"/>
        <v>0.6543548810764551</v>
      </c>
      <c r="H40" s="71">
        <f t="shared" si="2"/>
        <v>0.028295605858854822</v>
      </c>
      <c r="I40" s="31"/>
      <c r="K40" s="29"/>
      <c r="Q40" s="31"/>
      <c r="S40" s="145"/>
      <c r="T40" s="145"/>
      <c r="U40" s="145"/>
      <c r="V40" s="145"/>
    </row>
    <row r="41" spans="1:22" ht="15.75" customHeight="1">
      <c r="A41" s="140">
        <v>1.6065</v>
      </c>
      <c r="B41" s="130"/>
      <c r="C41" s="29">
        <f t="shared" si="3"/>
        <v>1997</v>
      </c>
      <c r="E41" s="30">
        <f t="shared" si="1"/>
        <v>0.6806222832303821</v>
      </c>
      <c r="G41" s="30">
        <f t="shared" si="0"/>
        <v>0.6806222832303821</v>
      </c>
      <c r="H41" s="71">
        <f t="shared" si="2"/>
        <v>0.04014244091939134</v>
      </c>
      <c r="I41" s="31"/>
      <c r="K41" s="29"/>
      <c r="Q41" s="31"/>
      <c r="S41" s="145"/>
      <c r="T41" s="145"/>
      <c r="U41" s="145"/>
      <c r="V41" s="145"/>
    </row>
    <row r="42" spans="1:22" ht="15.75" customHeight="1">
      <c r="A42" s="140">
        <v>1.65354</v>
      </c>
      <c r="B42" s="130"/>
      <c r="C42" s="29">
        <f t="shared" si="3"/>
        <v>1998</v>
      </c>
      <c r="E42" s="30">
        <f t="shared" si="1"/>
        <v>0.7005516154452325</v>
      </c>
      <c r="G42" s="30">
        <f t="shared" si="0"/>
        <v>0.7005516154452325</v>
      </c>
      <c r="H42" s="71">
        <f t="shared" si="2"/>
        <v>0.029281045751633927</v>
      </c>
      <c r="I42" s="31"/>
      <c r="K42" s="29"/>
      <c r="P42" s="30"/>
      <c r="Q42" s="31"/>
      <c r="S42" s="145"/>
      <c r="T42" s="145"/>
      <c r="U42" s="145"/>
      <c r="V42" s="145"/>
    </row>
    <row r="43" spans="1:22" ht="15.75" customHeight="1">
      <c r="A43" s="140">
        <v>1.70236</v>
      </c>
      <c r="B43" s="130"/>
      <c r="C43" s="29">
        <f t="shared" si="3"/>
        <v>1999</v>
      </c>
      <c r="E43" s="30">
        <f t="shared" si="1"/>
        <v>0.7212350763025667</v>
      </c>
      <c r="G43" s="30">
        <f t="shared" si="0"/>
        <v>0.7212350763025667</v>
      </c>
      <c r="H43" s="71">
        <f t="shared" si="2"/>
        <v>0.02952453523954679</v>
      </c>
      <c r="I43" s="31"/>
      <c r="K43" s="32" t="s">
        <v>14</v>
      </c>
      <c r="M43" s="30">
        <f>(+E15+E14)/2</f>
        <v>0.15760441292356187</v>
      </c>
      <c r="O43" s="30">
        <f aca="true" t="shared" si="4" ref="O43:O60">M43/$O$8</f>
        <v>0.15616702315008196</v>
      </c>
      <c r="P43" s="30"/>
      <c r="Q43" s="31"/>
      <c r="S43" s="145"/>
      <c r="T43" s="145"/>
      <c r="U43" s="145"/>
      <c r="V43" s="145"/>
    </row>
    <row r="44" spans="1:22" ht="15.75" customHeight="1">
      <c r="A44" s="140">
        <v>1.75666</v>
      </c>
      <c r="B44" s="130"/>
      <c r="C44" s="29">
        <f t="shared" si="3"/>
        <v>2000</v>
      </c>
      <c r="E44" s="30">
        <f t="shared" si="1"/>
        <v>0.7442402365760866</v>
      </c>
      <c r="G44" s="30">
        <f t="shared" si="0"/>
        <v>0.7442402365760866</v>
      </c>
      <c r="H44" s="71">
        <f t="shared" si="2"/>
        <v>0.031896896073686065</v>
      </c>
      <c r="I44" s="31"/>
      <c r="K44" s="32" t="s">
        <v>15</v>
      </c>
      <c r="M44" s="30">
        <f>(+E17+E16)/2</f>
        <v>0.16740173025919997</v>
      </c>
      <c r="O44" s="30">
        <f t="shared" si="4"/>
        <v>0.16587498661875308</v>
      </c>
      <c r="P44" s="71">
        <f>+O44/O43-1</f>
        <v>0.06216397849462374</v>
      </c>
      <c r="Q44" s="31"/>
      <c r="S44" s="145"/>
      <c r="T44" s="145"/>
      <c r="U44" s="145"/>
      <c r="V44" s="145"/>
    </row>
    <row r="45" spans="1:22" ht="15.75" customHeight="1">
      <c r="A45" s="140">
        <v>1.82771</v>
      </c>
      <c r="B45" s="130"/>
      <c r="C45" s="29">
        <f t="shared" si="3"/>
        <v>2001</v>
      </c>
      <c r="E45" s="30">
        <f t="shared" si="1"/>
        <v>0.7743418321089335</v>
      </c>
      <c r="G45" s="30">
        <f t="shared" si="0"/>
        <v>0.7743418321089335</v>
      </c>
      <c r="H45" s="71">
        <f t="shared" si="2"/>
        <v>0.040446073799141447</v>
      </c>
      <c r="I45" s="31"/>
      <c r="K45" s="32" t="s">
        <v>16</v>
      </c>
      <c r="M45" s="30">
        <f>(+E19+E18)/2</f>
        <v>0.19674072379402968</v>
      </c>
      <c r="O45" s="30">
        <f t="shared" si="4"/>
        <v>0.1949464015465573</v>
      </c>
      <c r="P45" s="71">
        <f>+O45/O44-1</f>
        <v>0.17526099335653256</v>
      </c>
      <c r="Q45" s="31"/>
      <c r="S45" s="145"/>
      <c r="T45" s="145"/>
      <c r="U45" s="145"/>
      <c r="V45" s="145"/>
    </row>
    <row r="46" spans="1:22" ht="15.75" customHeight="1">
      <c r="A46" s="140">
        <v>1.87631</v>
      </c>
      <c r="B46" s="130"/>
      <c r="C46" s="29">
        <f t="shared" si="3"/>
        <v>2002</v>
      </c>
      <c r="E46" s="30">
        <f t="shared" si="1"/>
        <v>0.7949320860553988</v>
      </c>
      <c r="G46" s="30">
        <f t="shared" si="0"/>
        <v>0.7949320860553988</v>
      </c>
      <c r="H46" s="71">
        <f t="shared" si="2"/>
        <v>0.026590651689819556</v>
      </c>
      <c r="I46" s="31"/>
      <c r="K46" s="32" t="s">
        <v>17</v>
      </c>
      <c r="M46" s="30">
        <f>(+E21+E20)/2</f>
        <v>0.22973385190269202</v>
      </c>
      <c r="O46" s="30">
        <f t="shared" si="4"/>
        <v>0.22763862447078484</v>
      </c>
      <c r="P46" s="71">
        <f>+O46/O45-1</f>
        <v>0.1676985195154781</v>
      </c>
      <c r="Q46" s="31"/>
      <c r="S46" s="145"/>
      <c r="T46" s="145"/>
      <c r="U46" s="145"/>
      <c r="V46" s="145"/>
    </row>
    <row r="47" spans="1:22" ht="15.75" customHeight="1">
      <c r="A47" s="140">
        <v>1.90976</v>
      </c>
      <c r="B47" s="130"/>
      <c r="C47" s="29">
        <f t="shared" si="3"/>
        <v>2003</v>
      </c>
      <c r="E47" s="30">
        <f t="shared" si="1"/>
        <v>0.8091037731852191</v>
      </c>
      <c r="G47" s="30">
        <f t="shared" si="0"/>
        <v>0.8091037731852191</v>
      </c>
      <c r="H47" s="71">
        <f t="shared" si="2"/>
        <v>0.017827544488917102</v>
      </c>
      <c r="I47" s="31"/>
      <c r="K47" s="32" t="s">
        <v>18</v>
      </c>
      <c r="M47" s="30">
        <f>(+E23+E22)/2</f>
        <v>0.2710944186007101</v>
      </c>
      <c r="O47" s="30">
        <f t="shared" si="4"/>
        <v>0.26862197295203954</v>
      </c>
      <c r="P47" s="71">
        <f>+O47/O46-1</f>
        <v>0.18003688335638546</v>
      </c>
      <c r="Q47" s="31"/>
      <c r="S47" s="145"/>
      <c r="T47" s="145"/>
      <c r="U47" s="145"/>
      <c r="V47" s="145"/>
    </row>
    <row r="48" spans="1:22" ht="15.75" customHeight="1">
      <c r="A48" s="140">
        <v>1.93532</v>
      </c>
      <c r="B48" s="130"/>
      <c r="C48" s="29">
        <f t="shared" si="3"/>
        <v>2004</v>
      </c>
      <c r="E48" s="30">
        <f t="shared" si="1"/>
        <v>0.8199327215570639</v>
      </c>
      <c r="G48" s="30">
        <f t="shared" si="0"/>
        <v>0.8199327215570639</v>
      </c>
      <c r="H48" s="71">
        <f t="shared" si="2"/>
        <v>0.013383880697050987</v>
      </c>
      <c r="I48" s="31"/>
      <c r="K48" s="32" t="s">
        <v>19</v>
      </c>
      <c r="M48" s="30">
        <f>(+E25+E24)/2</f>
        <v>0.34727623986374845</v>
      </c>
      <c r="O48" s="30">
        <f t="shared" si="4"/>
        <v>0.34410899786529753</v>
      </c>
      <c r="P48" s="71">
        <f>+O48/O47-1</f>
        <v>0.28101582340300824</v>
      </c>
      <c r="Q48" s="31"/>
      <c r="S48" s="145"/>
      <c r="T48" s="145"/>
      <c r="U48" s="145"/>
      <c r="V48" s="145"/>
    </row>
    <row r="49" spans="1:22" ht="15.75" customHeight="1">
      <c r="A49" s="140">
        <v>1.9728</v>
      </c>
      <c r="B49" s="130"/>
      <c r="C49" s="29">
        <f t="shared" si="3"/>
        <v>2005</v>
      </c>
      <c r="E49" s="30">
        <f t="shared" si="1"/>
        <v>0.8358117898268894</v>
      </c>
      <c r="G49" s="30">
        <f t="shared" si="0"/>
        <v>0.8358117898268894</v>
      </c>
      <c r="H49" s="71">
        <f t="shared" si="2"/>
        <v>0.019366306347270656</v>
      </c>
      <c r="I49" s="31"/>
      <c r="K49" s="32" t="s">
        <v>20</v>
      </c>
      <c r="M49" s="30">
        <f>(+E27+E26)/2</f>
        <v>0.4110382402535228</v>
      </c>
      <c r="O49" s="30">
        <f t="shared" si="4"/>
        <v>0.4072894736289732</v>
      </c>
      <c r="P49" s="71">
        <f aca="true" t="shared" si="5" ref="P49:P62">+O49/O48-1</f>
        <v>0.18360599738925698</v>
      </c>
      <c r="Q49" s="31"/>
      <c r="S49" s="145"/>
      <c r="T49" s="145"/>
      <c r="U49" s="145"/>
      <c r="V49" s="145"/>
    </row>
    <row r="50" spans="1:22" ht="15.75" customHeight="1">
      <c r="A50" s="140">
        <v>2.03523</v>
      </c>
      <c r="B50" s="130"/>
      <c r="C50" s="29">
        <f aca="true" t="shared" si="6" ref="C50:C73">C49+1</f>
        <v>2006</v>
      </c>
      <c r="E50" s="30">
        <f t="shared" si="1"/>
        <v>0.8622613691247871</v>
      </c>
      <c r="G50" s="30">
        <f aca="true" t="shared" si="7" ref="G50:G63">E50/$G$8</f>
        <v>0.8622613691247871</v>
      </c>
      <c r="H50" s="71">
        <f t="shared" si="2"/>
        <v>0.03164537712895377</v>
      </c>
      <c r="I50" s="31"/>
      <c r="K50" s="32" t="s">
        <v>21</v>
      </c>
      <c r="M50" s="30">
        <f>(+E29+E28)/2</f>
        <v>0.4360092190108205</v>
      </c>
      <c r="O50" s="30">
        <f t="shared" si="4"/>
        <v>0.4320327111140964</v>
      </c>
      <c r="P50" s="71">
        <f t="shared" si="5"/>
        <v>0.060750986920087735</v>
      </c>
      <c r="Q50" s="31"/>
      <c r="S50" s="145"/>
      <c r="T50" s="145"/>
      <c r="U50" s="145"/>
      <c r="V50" s="145"/>
    </row>
    <row r="51" spans="1:22" ht="15.75" customHeight="1">
      <c r="A51" s="140">
        <v>2.11646</v>
      </c>
      <c r="B51" s="130"/>
      <c r="C51" s="29">
        <f t="shared" si="6"/>
        <v>2007</v>
      </c>
      <c r="E51" s="30">
        <f t="shared" si="1"/>
        <v>0.8966759026241983</v>
      </c>
      <c r="G51" s="30">
        <f t="shared" si="7"/>
        <v>0.8966759026241983</v>
      </c>
      <c r="H51" s="71">
        <f t="shared" si="2"/>
        <v>0.039911950983426925</v>
      </c>
      <c r="I51" s="31"/>
      <c r="K51" s="32" t="s">
        <v>22</v>
      </c>
      <c r="M51" s="30">
        <f>(+E31+E30)/2</f>
        <v>0.4527165577840482</v>
      </c>
      <c r="O51" s="30">
        <f t="shared" si="4"/>
        <v>0.4485876749794822</v>
      </c>
      <c r="P51" s="71">
        <f t="shared" si="5"/>
        <v>0.03831877411017093</v>
      </c>
      <c r="Q51" s="31"/>
      <c r="S51" s="145"/>
      <c r="T51" s="145"/>
      <c r="U51" s="145"/>
      <c r="V51" s="145"/>
    </row>
    <row r="52" spans="1:22" ht="15.75" customHeight="1">
      <c r="A52" s="140">
        <v>2.20548</v>
      </c>
      <c r="B52" s="130"/>
      <c r="C52" s="29">
        <f t="shared" si="6"/>
        <v>2008</v>
      </c>
      <c r="E52" s="30">
        <f t="shared" si="1"/>
        <v>0.9343908081039173</v>
      </c>
      <c r="G52" s="30">
        <f t="shared" si="7"/>
        <v>0.9343908081039173</v>
      </c>
      <c r="H52" s="71">
        <f aca="true" t="shared" si="8" ref="H52:H63">+G52/G51-1</f>
        <v>0.04206079963712983</v>
      </c>
      <c r="I52" s="31"/>
      <c r="K52" s="32" t="s">
        <v>23</v>
      </c>
      <c r="M52" s="30">
        <f>(+E33+E32)/2</f>
        <v>0.4794860062533364</v>
      </c>
      <c r="O52" s="30">
        <f t="shared" si="4"/>
        <v>0.4751129797045841</v>
      </c>
      <c r="P52" s="71">
        <f t="shared" si="5"/>
        <v>0.05913070332642367</v>
      </c>
      <c r="Q52" s="31"/>
      <c r="S52" s="145"/>
      <c r="T52" s="145"/>
      <c r="U52" s="145"/>
      <c r="V52" s="145"/>
    </row>
    <row r="53" spans="1:22" ht="15.75" customHeight="1">
      <c r="A53" s="140">
        <v>2.25739</v>
      </c>
      <c r="B53" s="130"/>
      <c r="C53" s="29">
        <f t="shared" si="6"/>
        <v>2009</v>
      </c>
      <c r="E53" s="30">
        <f t="shared" si="1"/>
        <v>0.956383402391181</v>
      </c>
      <c r="G53" s="30">
        <f t="shared" si="7"/>
        <v>0.956383402391181</v>
      </c>
      <c r="H53" s="71">
        <f t="shared" si="8"/>
        <v>0.023536826450478054</v>
      </c>
      <c r="I53" s="31"/>
      <c r="K53" s="32" t="s">
        <v>24</v>
      </c>
      <c r="M53" s="30">
        <f>(+E35+E34)/2</f>
        <v>0.5361515713837837</v>
      </c>
      <c r="O53" s="30">
        <f t="shared" si="4"/>
        <v>0.5312617413882492</v>
      </c>
      <c r="P53" s="71">
        <f t="shared" si="5"/>
        <v>0.11817981002871636</v>
      </c>
      <c r="Q53" s="31"/>
      <c r="S53" s="145"/>
      <c r="T53" s="145"/>
      <c r="U53" s="145"/>
      <c r="V53" s="145"/>
    </row>
    <row r="54" spans="1:22" ht="15.75" customHeight="1">
      <c r="A54" s="140">
        <v>2.2635</v>
      </c>
      <c r="B54" s="131"/>
      <c r="C54" s="29">
        <f t="shared" si="6"/>
        <v>2010</v>
      </c>
      <c r="E54" s="30">
        <f t="shared" si="1"/>
        <v>0.9589720125066729</v>
      </c>
      <c r="G54" s="30">
        <f t="shared" si="7"/>
        <v>0.9589720125066729</v>
      </c>
      <c r="H54" s="71">
        <f t="shared" si="8"/>
        <v>0.0027066656625571728</v>
      </c>
      <c r="I54" s="31"/>
      <c r="K54" s="32" t="s">
        <v>25</v>
      </c>
      <c r="M54" s="30">
        <f>(+E37+E36)/2</f>
        <v>0.5879449570824542</v>
      </c>
      <c r="O54" s="30">
        <f t="shared" si="4"/>
        <v>0.5825827590766834</v>
      </c>
      <c r="P54" s="71">
        <f t="shared" si="5"/>
        <v>0.09660213354405389</v>
      </c>
      <c r="Q54" s="31"/>
      <c r="S54" s="145"/>
      <c r="T54" s="145"/>
      <c r="U54" s="145"/>
      <c r="V54" s="145"/>
    </row>
    <row r="55" spans="1:22" ht="15.75" customHeight="1">
      <c r="A55" s="140">
        <v>2.29013</v>
      </c>
      <c r="B55" s="131"/>
      <c r="C55" s="29">
        <f t="shared" si="6"/>
        <v>2011</v>
      </c>
      <c r="E55" s="30">
        <f t="shared" si="1"/>
        <v>0.9702542853995612</v>
      </c>
      <c r="G55" s="30">
        <f t="shared" si="7"/>
        <v>0.9702542853995612</v>
      </c>
      <c r="H55" s="71">
        <f t="shared" si="8"/>
        <v>0.01176496576098951</v>
      </c>
      <c r="I55" s="31"/>
      <c r="K55" s="32" t="s">
        <v>26</v>
      </c>
      <c r="M55" s="30">
        <f>(+E38+E39)/2</f>
        <v>0.6256513892066398</v>
      </c>
      <c r="O55" s="30">
        <f t="shared" si="4"/>
        <v>0.6199452995615149</v>
      </c>
      <c r="P55" s="71">
        <f t="shared" si="5"/>
        <v>0.06413258872275263</v>
      </c>
      <c r="Q55" s="31"/>
      <c r="S55" s="145"/>
      <c r="T55" s="145"/>
      <c r="U55" s="145"/>
      <c r="V55" s="145"/>
    </row>
    <row r="56" spans="1:22" ht="15.75" customHeight="1">
      <c r="A56" s="140">
        <v>2.36034</v>
      </c>
      <c r="B56" s="131"/>
      <c r="C56" s="29">
        <f t="shared" si="6"/>
        <v>2012</v>
      </c>
      <c r="E56" s="30">
        <f t="shared" si="1"/>
        <v>1</v>
      </c>
      <c r="G56" s="30">
        <f t="shared" si="7"/>
        <v>1</v>
      </c>
      <c r="H56" s="71">
        <f t="shared" si="8"/>
        <v>0.030657648255775882</v>
      </c>
      <c r="I56" s="31"/>
      <c r="K56" s="32" t="s">
        <v>8</v>
      </c>
      <c r="M56" s="30">
        <f>(+E41+E40)/2</f>
        <v>0.6674885821534187</v>
      </c>
      <c r="O56" s="30">
        <f t="shared" si="4"/>
        <v>0.661400927346651</v>
      </c>
      <c r="P56" s="71">
        <f t="shared" si="5"/>
        <v>0.0668698154731675</v>
      </c>
      <c r="Q56" s="31"/>
      <c r="S56" s="145"/>
      <c r="T56" s="145"/>
      <c r="U56" s="145"/>
      <c r="V56" s="145"/>
    </row>
    <row r="57" spans="1:22" ht="15.75" customHeight="1">
      <c r="A57" s="140">
        <v>2.40379</v>
      </c>
      <c r="B57" s="131"/>
      <c r="C57" s="29">
        <f t="shared" si="6"/>
        <v>2013</v>
      </c>
      <c r="E57" s="30">
        <f t="shared" si="1"/>
        <v>1.0184083648965827</v>
      </c>
      <c r="G57" s="30">
        <f t="shared" si="7"/>
        <v>1.0184083648965827</v>
      </c>
      <c r="H57" s="71">
        <f t="shared" si="8"/>
        <v>0.018408364896582707</v>
      </c>
      <c r="I57" s="31"/>
      <c r="K57" s="32" t="s">
        <v>27</v>
      </c>
      <c r="M57" s="30">
        <f>(+E42+E43)/2</f>
        <v>0.7108933458738995</v>
      </c>
      <c r="O57" s="30">
        <f t="shared" si="4"/>
        <v>0.7044098292867743</v>
      </c>
      <c r="P57" s="71">
        <f t="shared" si="5"/>
        <v>0.06502697556331305</v>
      </c>
      <c r="Q57" s="31"/>
      <c r="S57" s="145"/>
      <c r="T57" s="145"/>
      <c r="U57" s="145"/>
      <c r="V57" s="145"/>
    </row>
    <row r="58" spans="1:22" ht="15.75" customHeight="1">
      <c r="A58" s="140">
        <v>2.43729</v>
      </c>
      <c r="B58" s="131"/>
      <c r="C58" s="29">
        <f t="shared" si="6"/>
        <v>2014</v>
      </c>
      <c r="E58" s="30">
        <f t="shared" si="1"/>
        <v>1.0326012354152367</v>
      </c>
      <c r="G58" s="30">
        <f t="shared" si="7"/>
        <v>1.0326012354152367</v>
      </c>
      <c r="H58" s="71">
        <f t="shared" si="8"/>
        <v>0.013936325552564854</v>
      </c>
      <c r="I58" s="31"/>
      <c r="K58" s="32" t="s">
        <v>28</v>
      </c>
      <c r="M58" s="30">
        <f>(+E45+E44)/2</f>
        <v>0.7592910343425101</v>
      </c>
      <c r="O58" s="30">
        <f t="shared" si="4"/>
        <v>0.7523661193124455</v>
      </c>
      <c r="P58" s="71">
        <f t="shared" si="5"/>
        <v>0.0680800977383118</v>
      </c>
      <c r="Q58" s="31"/>
      <c r="S58" s="145"/>
      <c r="T58" s="145"/>
      <c r="U58" s="145"/>
      <c r="V58" s="145"/>
    </row>
    <row r="59" spans="1:22" ht="15.75" customHeight="1">
      <c r="A59" s="140">
        <v>2.47288</v>
      </c>
      <c r="B59" s="131"/>
      <c r="C59" s="29">
        <f t="shared" si="6"/>
        <v>2015</v>
      </c>
      <c r="E59" s="30">
        <f t="shared" si="1"/>
        <v>1.0476795715871443</v>
      </c>
      <c r="G59" s="30">
        <f t="shared" si="7"/>
        <v>1.0476795715871443</v>
      </c>
      <c r="H59" s="71">
        <f t="shared" si="8"/>
        <v>0.014602283683927686</v>
      </c>
      <c r="I59" s="31"/>
      <c r="K59" s="32" t="s">
        <v>29</v>
      </c>
      <c r="M59" s="30">
        <f>(+E46+E47)/2</f>
        <v>0.8020179296203089</v>
      </c>
      <c r="O59" s="30">
        <f t="shared" si="4"/>
        <v>0.794703335131493</v>
      </c>
      <c r="P59" s="71">
        <f t="shared" si="5"/>
        <v>0.056272092445813104</v>
      </c>
      <c r="Q59" s="31"/>
      <c r="S59" s="145"/>
      <c r="T59" s="145"/>
      <c r="U59" s="145"/>
      <c r="V59" s="145"/>
    </row>
    <row r="60" spans="1:22" ht="15.75" customHeight="1">
      <c r="A60" s="140">
        <v>2.52081</v>
      </c>
      <c r="B60" s="131"/>
      <c r="C60" s="29">
        <f t="shared" si="6"/>
        <v>2016</v>
      </c>
      <c r="E60" s="30">
        <f t="shared" si="1"/>
        <v>1.0679859681232364</v>
      </c>
      <c r="G60" s="30">
        <f t="shared" si="7"/>
        <v>1.0679859681232364</v>
      </c>
      <c r="H60" s="71">
        <f t="shared" si="8"/>
        <v>0.019382258742842273</v>
      </c>
      <c r="I60" s="31"/>
      <c r="K60" s="32" t="s">
        <v>30</v>
      </c>
      <c r="M60" s="30">
        <f>(+E49+E48)/2</f>
        <v>0.8278722556919766</v>
      </c>
      <c r="O60" s="30">
        <f t="shared" si="4"/>
        <v>0.820321863593143</v>
      </c>
      <c r="P60" s="71">
        <f t="shared" si="5"/>
        <v>0.03223659361818454</v>
      </c>
      <c r="Q60" s="31"/>
      <c r="S60" s="145"/>
      <c r="T60" s="145"/>
      <c r="U60" s="145"/>
      <c r="V60" s="145"/>
    </row>
    <row r="61" spans="1:22" ht="15.75" customHeight="1">
      <c r="A61" s="140">
        <v>2.58924</v>
      </c>
      <c r="B61" s="131"/>
      <c r="C61" s="29">
        <f t="shared" si="6"/>
        <v>2017</v>
      </c>
      <c r="E61" s="30">
        <f t="shared" si="1"/>
        <v>1.096977554081192</v>
      </c>
      <c r="G61" s="30">
        <f t="shared" si="7"/>
        <v>1.096977554081192</v>
      </c>
      <c r="H61" s="71">
        <f t="shared" si="8"/>
        <v>0.027146036393064454</v>
      </c>
      <c r="I61" s="31"/>
      <c r="K61" s="32" t="s">
        <v>84</v>
      </c>
      <c r="M61" s="30">
        <f>(+E50+E51)/2</f>
        <v>0.8794686358744928</v>
      </c>
      <c r="O61" s="30">
        <f aca="true" t="shared" si="9" ref="O61:O67">M61/$O$8</f>
        <v>0.8714476725026397</v>
      </c>
      <c r="P61" s="71">
        <f t="shared" si="5"/>
        <v>0.06232408421440505</v>
      </c>
      <c r="Q61" s="31"/>
      <c r="S61" s="145"/>
      <c r="T61" s="145"/>
      <c r="U61" s="145"/>
      <c r="V61" s="145"/>
    </row>
    <row r="62" spans="1:22" ht="15.75" customHeight="1">
      <c r="A62" s="140">
        <v>2.67075</v>
      </c>
      <c r="B62" s="131"/>
      <c r="C62" s="29">
        <f t="shared" si="6"/>
        <v>2018</v>
      </c>
      <c r="E62" s="30">
        <f t="shared" si="1"/>
        <v>1.1315107145580723</v>
      </c>
      <c r="G62" s="30">
        <f t="shared" si="7"/>
        <v>1.1315107145580723</v>
      </c>
      <c r="H62" s="71">
        <f t="shared" si="8"/>
        <v>0.03148027992770075</v>
      </c>
      <c r="I62" s="31"/>
      <c r="K62" s="32" t="s">
        <v>87</v>
      </c>
      <c r="M62" s="30">
        <f>(+E53+E52)/2</f>
        <v>0.9453871052475491</v>
      </c>
      <c r="O62" s="30">
        <f t="shared" si="9"/>
        <v>0.9367649497389869</v>
      </c>
      <c r="P62" s="71">
        <f t="shared" si="5"/>
        <v>0.07495260966016226</v>
      </c>
      <c r="Q62" s="31"/>
      <c r="S62" s="145"/>
      <c r="T62" s="145"/>
      <c r="U62" s="145"/>
      <c r="V62" s="145"/>
    </row>
    <row r="63" spans="1:22" ht="15.75" customHeight="1">
      <c r="A63" s="140">
        <v>2.74493</v>
      </c>
      <c r="B63" s="131"/>
      <c r="C63" s="29">
        <f t="shared" si="6"/>
        <v>2019</v>
      </c>
      <c r="E63" s="30">
        <f t="shared" si="1"/>
        <v>1.162938390231916</v>
      </c>
      <c r="G63" s="30">
        <f t="shared" si="7"/>
        <v>1.162938390231916</v>
      </c>
      <c r="H63" s="71">
        <f t="shared" si="8"/>
        <v>0.027774969577833986</v>
      </c>
      <c r="I63" s="31"/>
      <c r="K63" s="32" t="s">
        <v>96</v>
      </c>
      <c r="M63" s="30">
        <f>(+E55+E54)/2</f>
        <v>0.964613148953117</v>
      </c>
      <c r="O63" s="30">
        <f t="shared" si="9"/>
        <v>0.9558156473479944</v>
      </c>
      <c r="P63" s="71">
        <f aca="true" t="shared" si="10" ref="P63:P71">+O63/O62-1</f>
        <v>0.02033668917087006</v>
      </c>
      <c r="Q63" s="31"/>
      <c r="S63" s="145"/>
      <c r="T63" s="145"/>
      <c r="U63" s="145"/>
      <c r="V63" s="145"/>
    </row>
    <row r="64" spans="1:22" ht="15.75" customHeight="1">
      <c r="A64" s="140">
        <v>2.80262</v>
      </c>
      <c r="B64" s="131"/>
      <c r="C64" s="29">
        <f t="shared" si="6"/>
        <v>2020</v>
      </c>
      <c r="E64" s="30">
        <f t="shared" si="1"/>
        <v>1.1873797842683682</v>
      </c>
      <c r="G64" s="30">
        <f aca="true" t="shared" si="11" ref="G64:G69">E64/$G$8</f>
        <v>1.1873797842683682</v>
      </c>
      <c r="H64" s="71">
        <f aca="true" t="shared" si="12" ref="H64:H69">+G64/G63-1</f>
        <v>0.021016929393463446</v>
      </c>
      <c r="I64" s="31"/>
      <c r="K64" s="32" t="s">
        <v>97</v>
      </c>
      <c r="M64" s="30">
        <f>(+E56+E57)/2</f>
        <v>1.0092041824482914</v>
      </c>
      <c r="O64" s="30">
        <f t="shared" si="9"/>
        <v>1</v>
      </c>
      <c r="P64" s="71">
        <f t="shared" si="10"/>
        <v>0.04622685637612167</v>
      </c>
      <c r="Q64" s="31"/>
      <c r="S64" s="145"/>
      <c r="T64" s="145"/>
      <c r="U64" s="145"/>
      <c r="V64" s="145"/>
    </row>
    <row r="65" spans="1:22" ht="15.75" customHeight="1">
      <c r="A65" s="140">
        <v>2.87102</v>
      </c>
      <c r="B65" s="131"/>
      <c r="C65" s="29">
        <f t="shared" si="6"/>
        <v>2021</v>
      </c>
      <c r="E65" s="30">
        <f t="shared" si="1"/>
        <v>1.2163586601930232</v>
      </c>
      <c r="G65" s="30">
        <f t="shared" si="11"/>
        <v>1.2163586601930232</v>
      </c>
      <c r="H65" s="71">
        <f t="shared" si="12"/>
        <v>0.02440573463402096</v>
      </c>
      <c r="I65" s="31"/>
      <c r="K65" s="32" t="s">
        <v>119</v>
      </c>
      <c r="M65" s="30">
        <f>(+E58+E59)/2</f>
        <v>1.0401404035011905</v>
      </c>
      <c r="O65" s="30">
        <f t="shared" si="9"/>
        <v>1.0306540753505886</v>
      </c>
      <c r="P65" s="71">
        <f t="shared" si="10"/>
        <v>0.030654075350588617</v>
      </c>
      <c r="Q65" s="31"/>
      <c r="S65" s="145"/>
      <c r="T65" s="145"/>
      <c r="U65" s="145"/>
      <c r="V65" s="145"/>
    </row>
    <row r="66" spans="1:22" ht="15.75" customHeight="1">
      <c r="A66" s="140">
        <v>3.08906</v>
      </c>
      <c r="B66" s="131"/>
      <c r="C66" s="29">
        <f t="shared" si="6"/>
        <v>2022</v>
      </c>
      <c r="E66" s="30">
        <f t="shared" si="1"/>
        <v>1.3087351822195108</v>
      </c>
      <c r="G66" s="30">
        <f t="shared" si="11"/>
        <v>1.3087351822195108</v>
      </c>
      <c r="H66" s="71">
        <f t="shared" si="12"/>
        <v>0.07594513448182161</v>
      </c>
      <c r="I66" s="31"/>
      <c r="K66" s="32" t="s">
        <v>120</v>
      </c>
      <c r="M66" s="30">
        <f>(+E60+E61)/2</f>
        <v>1.0824817611022142</v>
      </c>
      <c r="O66" s="30">
        <f t="shared" si="9"/>
        <v>1.0726092696882747</v>
      </c>
      <c r="P66" s="71">
        <f t="shared" si="10"/>
        <v>0.04070734821808619</v>
      </c>
      <c r="Q66" s="31"/>
      <c r="S66" s="145"/>
      <c r="T66" s="145"/>
      <c r="U66" s="145"/>
      <c r="V66" s="145"/>
    </row>
    <row r="67" spans="1:22" ht="15.75" customHeight="1">
      <c r="A67" s="140">
        <v>3.33158</v>
      </c>
      <c r="B67" s="131"/>
      <c r="C67" s="29">
        <f t="shared" si="6"/>
        <v>2023</v>
      </c>
      <c r="E67" s="30">
        <f t="shared" si="1"/>
        <v>1.411483091419033</v>
      </c>
      <c r="G67" s="30">
        <f t="shared" si="11"/>
        <v>1.411483091419033</v>
      </c>
      <c r="H67" s="71">
        <f t="shared" si="12"/>
        <v>0.07850931998731014</v>
      </c>
      <c r="I67" s="31"/>
      <c r="K67" s="32" t="s">
        <v>121</v>
      </c>
      <c r="M67" s="30">
        <f>(+E62+E63)/2</f>
        <v>1.1472245523949942</v>
      </c>
      <c r="O67" s="30">
        <f t="shared" si="9"/>
        <v>1.136761591308382</v>
      </c>
      <c r="P67" s="71">
        <f t="shared" si="10"/>
        <v>0.059809590904198906</v>
      </c>
      <c r="Q67" s="31"/>
      <c r="S67" s="145"/>
      <c r="T67" s="145"/>
      <c r="U67" s="145"/>
      <c r="V67" s="145"/>
    </row>
    <row r="68" spans="1:22" ht="15.75" customHeight="1">
      <c r="A68" s="140">
        <v>3.47558</v>
      </c>
      <c r="B68" s="131"/>
      <c r="C68" s="29">
        <f t="shared" si="6"/>
        <v>2024</v>
      </c>
      <c r="E68" s="30">
        <f>A68/$A$56</f>
        <v>1.4724912512604116</v>
      </c>
      <c r="G68" s="30">
        <f t="shared" si="11"/>
        <v>1.4724912512604116</v>
      </c>
      <c r="H68" s="71">
        <f t="shared" si="12"/>
        <v>0.04322273515869335</v>
      </c>
      <c r="I68" s="31"/>
      <c r="K68" s="32" t="s">
        <v>135</v>
      </c>
      <c r="M68" s="30">
        <f>(+E64+E65)/2</f>
        <v>1.2018692222306957</v>
      </c>
      <c r="O68" s="30">
        <f>M68/$O$8</f>
        <v>1.1909078887435902</v>
      </c>
      <c r="P68" s="71">
        <f t="shared" si="10"/>
        <v>0.04763206097849193</v>
      </c>
      <c r="Q68" s="31"/>
      <c r="S68" s="145"/>
      <c r="T68" s="145"/>
      <c r="U68" s="145"/>
      <c r="V68" s="145"/>
    </row>
    <row r="69" spans="1:22" ht="15.75" customHeight="1">
      <c r="A69" s="140">
        <v>3.56077</v>
      </c>
      <c r="B69" s="131"/>
      <c r="C69" s="29">
        <f t="shared" si="6"/>
        <v>2025</v>
      </c>
      <c r="E69" s="30">
        <f>A69/$A$56</f>
        <v>1.508583509155461</v>
      </c>
      <c r="G69" s="30">
        <f t="shared" si="11"/>
        <v>1.508583509155461</v>
      </c>
      <c r="H69" s="71">
        <f t="shared" si="12"/>
        <v>0.0245110168662499</v>
      </c>
      <c r="I69" s="31"/>
      <c r="K69" s="32" t="s">
        <v>143</v>
      </c>
      <c r="M69" s="30">
        <f>(+E66+E67)/2</f>
        <v>1.360109136819272</v>
      </c>
      <c r="O69" s="30">
        <f>M69/$O$8</f>
        <v>1.3477046176321805</v>
      </c>
      <c r="P69" s="71">
        <f t="shared" si="10"/>
        <v>0.13166150830859902</v>
      </c>
      <c r="Q69" s="31"/>
      <c r="S69" s="145"/>
      <c r="T69" s="145"/>
      <c r="U69" s="145"/>
      <c r="V69" s="145"/>
    </row>
    <row r="70" spans="1:22" ht="15.75" customHeight="1">
      <c r="A70" s="140">
        <v>3.64072</v>
      </c>
      <c r="B70" s="131"/>
      <c r="C70" s="29">
        <f t="shared" si="6"/>
        <v>2026</v>
      </c>
      <c r="E70" s="30">
        <f>A70/$A$56</f>
        <v>1.5424557479007261</v>
      </c>
      <c r="G70" s="30">
        <f>E70/$G$8</f>
        <v>1.5424557479007261</v>
      </c>
      <c r="H70" s="71">
        <f>+G70/G69-1</f>
        <v>0.022453008759341087</v>
      </c>
      <c r="I70" s="31"/>
      <c r="K70" s="32" t="s">
        <v>165</v>
      </c>
      <c r="M70" s="30">
        <f>(+E68+E69)/2</f>
        <v>1.4905373802079362</v>
      </c>
      <c r="O70" s="30">
        <f>M70/$O$8</f>
        <v>1.4769433243845151</v>
      </c>
      <c r="P70" s="71">
        <f t="shared" si="10"/>
        <v>0.09589542475516466</v>
      </c>
      <c r="Q70" s="31"/>
      <c r="S70" s="145"/>
      <c r="T70" s="145"/>
      <c r="U70" s="145"/>
      <c r="V70" s="145"/>
    </row>
    <row r="71" spans="1:22" ht="15.75" customHeight="1">
      <c r="A71" s="140">
        <v>3.72527</v>
      </c>
      <c r="B71" s="131"/>
      <c r="C71" s="29">
        <f t="shared" si="6"/>
        <v>2027</v>
      </c>
      <c r="E71" s="30">
        <f>A71/$A$56</f>
        <v>1.5782768584187026</v>
      </c>
      <c r="G71" s="30">
        <f>E71/$G$8</f>
        <v>1.5782768584187026</v>
      </c>
      <c r="H71" s="71">
        <f>+G71/G70-1</f>
        <v>0.0232234283328574</v>
      </c>
      <c r="I71" s="31"/>
      <c r="K71" s="32" t="s">
        <v>164</v>
      </c>
      <c r="M71" s="30">
        <f>(+E70+E71)/2</f>
        <v>1.5603663031597144</v>
      </c>
      <c r="O71" s="30">
        <f>M71/$O$8</f>
        <v>1.5461353909318176</v>
      </c>
      <c r="P71" s="71">
        <f t="shared" si="10"/>
        <v>0.04684815280649768</v>
      </c>
      <c r="Q71" s="31"/>
      <c r="S71" s="145"/>
      <c r="T71" s="145"/>
      <c r="U71" s="145"/>
      <c r="V71" s="145"/>
    </row>
    <row r="72" spans="1:22" ht="15.75" customHeight="1">
      <c r="A72" s="140">
        <v>3.81133</v>
      </c>
      <c r="B72" s="131"/>
      <c r="C72" s="29">
        <f t="shared" si="6"/>
        <v>2028</v>
      </c>
      <c r="E72" s="30">
        <f>A72/$A$56</f>
        <v>1.6147377072794598</v>
      </c>
      <c r="G72" s="30">
        <f>E72/$G$8</f>
        <v>1.6147377072794598</v>
      </c>
      <c r="H72" s="71">
        <f>+G72/G71-1</f>
        <v>0.023101681220421444</v>
      </c>
      <c r="I72" s="31"/>
      <c r="K72" s="32" t="s">
        <v>176</v>
      </c>
      <c r="M72" s="30">
        <f>(+E73+E72)/2</f>
        <v>1.6328262030046519</v>
      </c>
      <c r="O72" s="30">
        <f>M72/$O$8</f>
        <v>1.6179344392365447</v>
      </c>
      <c r="P72" s="71">
        <f>+O72/O71-1</f>
        <v>0.04643774971185133</v>
      </c>
      <c r="Q72" s="31"/>
      <c r="S72" s="145"/>
      <c r="T72" s="145"/>
      <c r="U72" s="145"/>
      <c r="V72" s="145"/>
    </row>
    <row r="73" spans="1:22" ht="15.75" customHeight="1">
      <c r="A73" s="140">
        <v>3.89672</v>
      </c>
      <c r="B73" s="131"/>
      <c r="C73" s="29">
        <f t="shared" si="6"/>
        <v>2029</v>
      </c>
      <c r="E73" s="30">
        <f>A73/$A$56</f>
        <v>1.6509146987298442</v>
      </c>
      <c r="G73" s="30">
        <f>E73/$G$8</f>
        <v>1.6509146987298442</v>
      </c>
      <c r="H73" s="71">
        <f>+G73/G72-1</f>
        <v>0.02240425258374379</v>
      </c>
      <c r="I73" s="31"/>
      <c r="K73" s="32"/>
      <c r="M73" s="30"/>
      <c r="O73" s="30"/>
      <c r="P73" s="71"/>
      <c r="Q73" s="31"/>
      <c r="S73" s="145"/>
      <c r="T73" s="145"/>
      <c r="U73" s="145"/>
      <c r="V73" s="145"/>
    </row>
    <row r="74" spans="1:17" ht="15.75" customHeight="1">
      <c r="A74" s="86"/>
      <c r="B74" s="3"/>
      <c r="C74" s="33"/>
      <c r="D74" s="34"/>
      <c r="E74" s="34"/>
      <c r="F74" s="34"/>
      <c r="G74" s="34"/>
      <c r="H74" s="34"/>
      <c r="I74" s="35"/>
      <c r="K74" s="33"/>
      <c r="L74" s="34"/>
      <c r="M74" s="34"/>
      <c r="N74" s="34"/>
      <c r="O74" s="34"/>
      <c r="P74" s="34"/>
      <c r="Q74" s="35"/>
    </row>
    <row r="75" ht="15.75">
      <c r="H75" s="71"/>
    </row>
    <row r="76" ht="15.75">
      <c r="H76" s="71"/>
    </row>
    <row r="77" ht="15.75">
      <c r="H77" s="71"/>
    </row>
    <row r="78" ht="15.75">
      <c r="H78" s="71"/>
    </row>
    <row r="79" ht="15.75">
      <c r="H79" s="71"/>
    </row>
  </sheetData>
  <sheetProtection/>
  <printOptions horizontalCentered="1"/>
  <pageMargins left="0.5" right="0.5" top="1" bottom="0.5" header="0.5" footer="0.5"/>
  <pageSetup fitToHeight="1" fitToWidth="1" horizontalDpi="300" verticalDpi="300" orientation="portrait" scale="67" r:id="rId3"/>
  <headerFooter alignWithMargins="0">
    <oddHeader>&amp;L&amp;"Times New Roman,Italic"LEAP Office&amp;R&amp;"Times New Roman,Regular"&amp;10&amp;D</oddHeader>
  </headerFooter>
  <legacyDrawing r:id="rId2"/>
</worksheet>
</file>

<file path=xl/worksheets/sheet5.xml><?xml version="1.0" encoding="utf-8"?>
<worksheet xmlns="http://schemas.openxmlformats.org/spreadsheetml/2006/main" xmlns:r="http://schemas.openxmlformats.org/officeDocument/2006/relationships">
  <sheetPr codeName="Sheet4" transitionEvaluation="1">
    <pageSetUpPr fitToPage="1"/>
  </sheetPr>
  <dimension ref="A1:U80"/>
  <sheetViews>
    <sheetView showGridLines="0" zoomScale="85" zoomScaleNormal="85" zoomScalePageLayoutView="0" workbookViewId="0" topLeftCell="A1">
      <pane ySplit="12" topLeftCell="A55" activePane="bottomLeft" state="frozen"/>
      <selection pane="topLeft" activeCell="C1" sqref="C1"/>
      <selection pane="bottomLeft" activeCell="C1" sqref="C1"/>
    </sheetView>
  </sheetViews>
  <sheetFormatPr defaultColWidth="8.77734375" defaultRowHeight="15.75"/>
  <cols>
    <col min="1" max="1" width="13.88671875" style="1" hidden="1" customWidth="1"/>
    <col min="2" max="2" width="10.77734375" style="1" customWidth="1"/>
    <col min="3" max="3" width="8.77734375" style="1" customWidth="1"/>
    <col min="4" max="4" width="2.77734375" style="1" customWidth="1"/>
    <col min="5" max="5" width="8.77734375" style="1" customWidth="1"/>
    <col min="6" max="6" width="2.77734375" style="1" customWidth="1"/>
    <col min="7" max="8" width="8.77734375" style="1" customWidth="1"/>
    <col min="9" max="9" width="2.77734375" style="1" customWidth="1"/>
    <col min="10" max="10" width="4.77734375" style="1" customWidth="1"/>
    <col min="11" max="11" width="8.77734375" style="1" customWidth="1"/>
    <col min="12" max="12" width="2.77734375" style="1" customWidth="1"/>
    <col min="13" max="13" width="8.77734375" style="1" customWidth="1"/>
    <col min="14" max="14" width="2.77734375" style="1" customWidth="1"/>
    <col min="15" max="16" width="8.77734375" style="1" customWidth="1"/>
    <col min="17" max="17" width="2.77734375" style="1" customWidth="1"/>
    <col min="18" max="18" width="9.77734375" style="1" customWidth="1"/>
    <col min="19" max="19" width="8.77734375" style="145" customWidth="1"/>
    <col min="20" max="20" width="10.3359375" style="145" bestFit="1" customWidth="1"/>
    <col min="21" max="21" width="10.3359375" style="1" bestFit="1" customWidth="1"/>
    <col min="22" max="16384" width="8.77734375" style="1" customWidth="1"/>
  </cols>
  <sheetData>
    <row r="1" ht="15.75" customHeight="1">
      <c r="C1" s="1" t="str">
        <f>+IPD!C1</f>
        <v>From Economic and Revenue Forecast Council (ERFC)--data corresponds to February 2024 Update </v>
      </c>
    </row>
    <row r="2" ht="15.75" customHeight="1">
      <c r="C2" s="1" t="str">
        <f>+SeattleCPI!C2</f>
        <v>Prior years occasionally change as they are seasonally adjusted by the ERFC.</v>
      </c>
    </row>
    <row r="3" ht="15.75" customHeight="1"/>
    <row r="4" spans="2:17" ht="15.75" customHeight="1">
      <c r="B4" s="13"/>
      <c r="C4" s="6" t="s">
        <v>2</v>
      </c>
      <c r="D4" s="7"/>
      <c r="E4" s="7"/>
      <c r="F4" s="7"/>
      <c r="G4" s="7"/>
      <c r="H4" s="7"/>
      <c r="I4" s="78"/>
      <c r="J4" s="4"/>
      <c r="K4" s="6" t="s">
        <v>3</v>
      </c>
      <c r="L4" s="7"/>
      <c r="M4" s="7"/>
      <c r="N4" s="7"/>
      <c r="O4" s="7"/>
      <c r="P4" s="7"/>
      <c r="Q4" s="78"/>
    </row>
    <row r="5" spans="2:17" ht="15.75" customHeight="1">
      <c r="B5" s="13"/>
      <c r="C5" s="9" t="s">
        <v>34</v>
      </c>
      <c r="D5" s="75"/>
      <c r="E5" s="75"/>
      <c r="F5" s="75"/>
      <c r="G5" s="75"/>
      <c r="H5" s="75"/>
      <c r="I5" s="79"/>
      <c r="J5" s="4"/>
      <c r="K5" s="9" t="str">
        <f>+C5</f>
        <v>Calendar Year-based Seattle CPI</v>
      </c>
      <c r="L5" s="75"/>
      <c r="M5" s="75"/>
      <c r="N5" s="75"/>
      <c r="O5" s="75"/>
      <c r="P5" s="75"/>
      <c r="Q5" s="79"/>
    </row>
    <row r="6" spans="3:17" ht="15.75" customHeight="1">
      <c r="C6" s="11"/>
      <c r="D6" s="76"/>
      <c r="E6" s="76"/>
      <c r="F6" s="76"/>
      <c r="G6" s="76"/>
      <c r="H6" s="76"/>
      <c r="I6" s="12"/>
      <c r="K6" s="11"/>
      <c r="L6" s="76"/>
      <c r="M6" s="76"/>
      <c r="N6" s="76"/>
      <c r="O6" s="76"/>
      <c r="P6" s="76"/>
      <c r="Q6" s="12"/>
    </row>
    <row r="7" spans="3:17" ht="15.75" customHeight="1">
      <c r="C7" s="14" t="s">
        <v>5</v>
      </c>
      <c r="D7" s="15" t="s">
        <v>6</v>
      </c>
      <c r="E7" s="16"/>
      <c r="F7" s="16"/>
      <c r="G7" s="17">
        <v>2012</v>
      </c>
      <c r="H7" s="69"/>
      <c r="I7" s="18"/>
      <c r="K7" s="14" t="s">
        <v>5</v>
      </c>
      <c r="L7" s="15" t="s">
        <v>7</v>
      </c>
      <c r="M7" s="16"/>
      <c r="N7" s="16"/>
      <c r="O7" s="73" t="s">
        <v>97</v>
      </c>
      <c r="P7" s="69"/>
      <c r="Q7" s="18"/>
    </row>
    <row r="8" spans="3:17" ht="15.75" customHeight="1">
      <c r="C8" s="11"/>
      <c r="D8" s="19"/>
      <c r="E8" s="20" t="s">
        <v>9</v>
      </c>
      <c r="F8" s="20"/>
      <c r="G8" s="21">
        <f>VLOOKUP(G7,$C$15:$E$79,3,0)</f>
        <v>1</v>
      </c>
      <c r="H8" s="70"/>
      <c r="I8" s="22"/>
      <c r="K8" s="11"/>
      <c r="L8" s="19" t="s">
        <v>10</v>
      </c>
      <c r="M8" s="20"/>
      <c r="N8" s="20"/>
      <c r="O8" s="21">
        <f>VLOOKUP(O7,$K$43:$M$79,3,0)</f>
        <v>1.00610307982401</v>
      </c>
      <c r="P8" s="70"/>
      <c r="Q8" s="22"/>
    </row>
    <row r="9" spans="3:17" ht="15.75" customHeight="1">
      <c r="C9" s="11"/>
      <c r="D9" s="76"/>
      <c r="E9" s="76"/>
      <c r="F9" s="76"/>
      <c r="G9" s="76"/>
      <c r="H9" s="76"/>
      <c r="I9" s="12"/>
      <c r="K9" s="11"/>
      <c r="L9" s="76"/>
      <c r="M9" s="76"/>
      <c r="N9" s="76"/>
      <c r="O9" s="76"/>
      <c r="P9" s="76"/>
      <c r="Q9" s="12"/>
    </row>
    <row r="10" spans="3:17" ht="15.75" customHeight="1">
      <c r="C10" s="11"/>
      <c r="D10" s="76"/>
      <c r="E10" s="87" t="s">
        <v>11</v>
      </c>
      <c r="F10" s="88"/>
      <c r="G10" s="88"/>
      <c r="H10" s="88" t="s">
        <v>85</v>
      </c>
      <c r="I10" s="12"/>
      <c r="K10" s="11"/>
      <c r="L10" s="76"/>
      <c r="M10" s="87" t="s">
        <v>12</v>
      </c>
      <c r="N10" s="88"/>
      <c r="O10" s="88"/>
      <c r="P10" s="88" t="str">
        <f>+H10</f>
        <v>Percent</v>
      </c>
      <c r="Q10" s="12"/>
    </row>
    <row r="11" spans="1:17" ht="15.75" customHeight="1">
      <c r="A11" s="24" t="s">
        <v>32</v>
      </c>
      <c r="C11" s="11"/>
      <c r="D11" s="76"/>
      <c r="E11" s="25" t="s">
        <v>150</v>
      </c>
      <c r="F11" s="76"/>
      <c r="G11" s="89" t="str">
        <f>"CY "&amp;TEXT(G7,"0")</f>
        <v>CY 2012</v>
      </c>
      <c r="H11" s="89" t="s">
        <v>86</v>
      </c>
      <c r="I11" s="26"/>
      <c r="K11" s="11"/>
      <c r="L11" s="76"/>
      <c r="M11" s="89" t="str">
        <f>+E11</f>
        <v>CY 2012</v>
      </c>
      <c r="N11" s="76"/>
      <c r="O11" s="89" t="str">
        <f>+O7</f>
        <v>2011-13</v>
      </c>
      <c r="P11" s="89" t="str">
        <f>+H11</f>
        <v>Change</v>
      </c>
      <c r="Q11" s="26"/>
    </row>
    <row r="12" spans="1:17" ht="15.75" customHeight="1">
      <c r="A12" s="27" t="s">
        <v>33</v>
      </c>
      <c r="B12" s="3"/>
      <c r="C12" s="11"/>
      <c r="D12" s="76"/>
      <c r="E12" s="76"/>
      <c r="F12" s="76"/>
      <c r="G12" s="76"/>
      <c r="H12" s="76"/>
      <c r="I12" s="12"/>
      <c r="K12" s="11"/>
      <c r="L12" s="76"/>
      <c r="M12" s="76"/>
      <c r="N12" s="76"/>
      <c r="O12" s="76"/>
      <c r="P12" s="76"/>
      <c r="Q12" s="12"/>
    </row>
    <row r="13" spans="1:21" ht="15.75" customHeight="1">
      <c r="A13" s="141">
        <v>0.374</v>
      </c>
      <c r="B13" s="132"/>
      <c r="C13" s="29">
        <v>1970</v>
      </c>
      <c r="D13" s="76"/>
      <c r="E13" s="90">
        <f>A13/$A$55</f>
        <v>0.15671485438927302</v>
      </c>
      <c r="F13" s="76"/>
      <c r="G13" s="90">
        <f aca="true" t="shared" si="0" ref="G13:G48">E13/$G$8</f>
        <v>0.15671485438927302</v>
      </c>
      <c r="H13" s="90"/>
      <c r="I13" s="31"/>
      <c r="K13" s="32"/>
      <c r="Q13" s="31"/>
      <c r="R13" s="101"/>
      <c r="T13" s="37"/>
      <c r="U13" s="37"/>
    </row>
    <row r="14" spans="1:21" ht="15.75" customHeight="1">
      <c r="A14" s="141">
        <v>0.38175</v>
      </c>
      <c r="B14" s="132"/>
      <c r="C14" s="29">
        <v>1971</v>
      </c>
      <c r="D14" s="76"/>
      <c r="E14" s="90">
        <f aca="true" t="shared" si="1" ref="E14:E66">A14/$A$55</f>
        <v>0.1599622878692646</v>
      </c>
      <c r="F14" s="76"/>
      <c r="G14" s="90">
        <f t="shared" si="0"/>
        <v>0.1599622878692646</v>
      </c>
      <c r="H14" s="91">
        <f>+G14/G13-1</f>
        <v>0.020721925133689645</v>
      </c>
      <c r="I14" s="31"/>
      <c r="K14" s="32"/>
      <c r="Q14" s="31"/>
      <c r="R14" s="101"/>
      <c r="T14" s="37"/>
      <c r="U14" s="37"/>
    </row>
    <row r="15" spans="1:21" ht="15.75" customHeight="1">
      <c r="A15" s="141">
        <v>0.39275</v>
      </c>
      <c r="B15" s="132"/>
      <c r="C15" s="29">
        <v>1972</v>
      </c>
      <c r="D15" s="76"/>
      <c r="E15" s="90">
        <f t="shared" si="1"/>
        <v>0.16457154829247853</v>
      </c>
      <c r="F15" s="76"/>
      <c r="G15" s="90">
        <f t="shared" si="0"/>
        <v>0.16457154829247853</v>
      </c>
      <c r="H15" s="91">
        <f>+G15/G14-1</f>
        <v>0.02881466928618215</v>
      </c>
      <c r="I15" s="31"/>
      <c r="K15" s="32"/>
      <c r="Q15" s="31"/>
      <c r="R15" s="101"/>
      <c r="T15" s="37"/>
      <c r="U15" s="37"/>
    </row>
    <row r="16" spans="1:21" ht="15.75" customHeight="1">
      <c r="A16" s="141">
        <v>0.418</v>
      </c>
      <c r="B16" s="132"/>
      <c r="C16" s="29">
        <v>1973</v>
      </c>
      <c r="D16" s="76"/>
      <c r="E16" s="90">
        <f t="shared" si="1"/>
        <v>0.17515189608212864</v>
      </c>
      <c r="F16" s="76"/>
      <c r="G16" s="90">
        <f t="shared" si="0"/>
        <v>0.17515189608212864</v>
      </c>
      <c r="H16" s="91">
        <f>+G16/G15-1</f>
        <v>0.06429026098026736</v>
      </c>
      <c r="I16" s="31"/>
      <c r="K16" s="32"/>
      <c r="Q16" s="31"/>
      <c r="R16" s="101"/>
      <c r="T16" s="37"/>
      <c r="U16" s="37"/>
    </row>
    <row r="17" spans="1:21" ht="15.75" customHeight="1">
      <c r="A17" s="141">
        <v>0.464</v>
      </c>
      <c r="B17" s="132"/>
      <c r="C17" s="29">
        <v>1974</v>
      </c>
      <c r="D17" s="76"/>
      <c r="E17" s="90">
        <f t="shared" si="1"/>
        <v>0.19442698512465956</v>
      </c>
      <c r="F17" s="76"/>
      <c r="G17" s="90">
        <f t="shared" si="0"/>
        <v>0.19442698512465956</v>
      </c>
      <c r="H17" s="91">
        <f>+G17/G16-1</f>
        <v>0.11004784688995217</v>
      </c>
      <c r="I17" s="31"/>
      <c r="K17" s="32"/>
      <c r="Q17" s="31"/>
      <c r="R17" s="101"/>
      <c r="T17" s="37"/>
      <c r="U17" s="37"/>
    </row>
    <row r="18" spans="1:21" ht="15.75" customHeight="1">
      <c r="A18" s="141">
        <v>0.51125</v>
      </c>
      <c r="B18" s="132"/>
      <c r="C18" s="29">
        <v>1975</v>
      </c>
      <c r="D18" s="76"/>
      <c r="E18" s="90">
        <f t="shared" si="1"/>
        <v>0.2142258537607375</v>
      </c>
      <c r="F18" s="76"/>
      <c r="G18" s="90">
        <f t="shared" si="0"/>
        <v>0.2142258537607375</v>
      </c>
      <c r="H18" s="91">
        <f>+G18/G17-1</f>
        <v>0.1018318965517242</v>
      </c>
      <c r="I18" s="31"/>
      <c r="K18" s="32"/>
      <c r="Q18" s="31"/>
      <c r="R18" s="101"/>
      <c r="T18" s="37"/>
      <c r="U18" s="37"/>
    </row>
    <row r="19" spans="1:21" ht="15.75" customHeight="1">
      <c r="A19" s="141">
        <v>0.5395</v>
      </c>
      <c r="B19" s="132"/>
      <c r="C19" s="29">
        <v>1976</v>
      </c>
      <c r="D19" s="76"/>
      <c r="E19" s="90">
        <f t="shared" si="1"/>
        <v>0.2260632725749005</v>
      </c>
      <c r="F19" s="76"/>
      <c r="G19" s="90">
        <f t="shared" si="0"/>
        <v>0.2260632725749005</v>
      </c>
      <c r="H19" s="91">
        <f aca="true" t="shared" si="2" ref="H19:H49">+G19/G18-1</f>
        <v>0.05525672371638146</v>
      </c>
      <c r="I19" s="31"/>
      <c r="K19" s="32"/>
      <c r="Q19" s="31"/>
      <c r="R19" s="101"/>
      <c r="T19" s="37"/>
      <c r="U19" s="37"/>
    </row>
    <row r="20" spans="1:21" ht="15.75" customHeight="1">
      <c r="A20" s="141">
        <v>0.5825</v>
      </c>
      <c r="B20" s="132"/>
      <c r="C20" s="29">
        <v>1977</v>
      </c>
      <c r="D20" s="76"/>
      <c r="E20" s="90">
        <f t="shared" si="1"/>
        <v>0.24408129059291853</v>
      </c>
      <c r="F20" s="76"/>
      <c r="G20" s="90">
        <f t="shared" si="0"/>
        <v>0.24408129059291853</v>
      </c>
      <c r="H20" s="91">
        <f t="shared" si="2"/>
        <v>0.07970342910101946</v>
      </c>
      <c r="I20" s="31"/>
      <c r="K20" s="32"/>
      <c r="Q20" s="31"/>
      <c r="R20" s="101"/>
      <c r="T20" s="37"/>
      <c r="U20" s="37"/>
    </row>
    <row r="21" spans="1:21" ht="15.75" customHeight="1">
      <c r="A21" s="141">
        <v>0.64025</v>
      </c>
      <c r="B21" s="132"/>
      <c r="C21" s="29">
        <v>1978</v>
      </c>
      <c r="D21" s="76"/>
      <c r="E21" s="90">
        <f t="shared" si="1"/>
        <v>0.26827990781479155</v>
      </c>
      <c r="F21" s="76"/>
      <c r="G21" s="90">
        <f t="shared" si="0"/>
        <v>0.26827990781479155</v>
      </c>
      <c r="H21" s="91">
        <f t="shared" si="2"/>
        <v>0.09914163090128758</v>
      </c>
      <c r="I21" s="31"/>
      <c r="K21" s="32"/>
      <c r="Q21" s="31"/>
      <c r="R21" s="101"/>
      <c r="T21" s="37"/>
      <c r="U21" s="37"/>
    </row>
    <row r="22" spans="1:21" ht="15.75" customHeight="1">
      <c r="A22" s="141">
        <v>0.70913</v>
      </c>
      <c r="B22" s="132"/>
      <c r="C22" s="29">
        <v>1979</v>
      </c>
      <c r="D22" s="76"/>
      <c r="E22" s="90">
        <f t="shared" si="1"/>
        <v>0.2971422585376074</v>
      </c>
      <c r="F22" s="76"/>
      <c r="G22" s="90">
        <f t="shared" si="0"/>
        <v>0.2971422585376074</v>
      </c>
      <c r="H22" s="91">
        <f t="shared" si="2"/>
        <v>0.1075829754002342</v>
      </c>
      <c r="I22" s="31"/>
      <c r="K22" s="32"/>
      <c r="Q22" s="31"/>
      <c r="R22" s="101"/>
      <c r="T22" s="37"/>
      <c r="U22" s="37"/>
    </row>
    <row r="23" spans="1:21" ht="15.75" customHeight="1">
      <c r="A23" s="141">
        <v>0.82725</v>
      </c>
      <c r="B23" s="132"/>
      <c r="C23" s="29">
        <v>1980</v>
      </c>
      <c r="D23" s="76"/>
      <c r="E23" s="90">
        <f t="shared" si="1"/>
        <v>0.34663733500942806</v>
      </c>
      <c r="F23" s="76"/>
      <c r="G23" s="90">
        <f t="shared" si="0"/>
        <v>0.34663733500942806</v>
      </c>
      <c r="H23" s="91">
        <f t="shared" si="2"/>
        <v>0.1665703044575748</v>
      </c>
      <c r="I23" s="31"/>
      <c r="K23" s="32"/>
      <c r="Q23" s="31"/>
      <c r="R23" s="101"/>
      <c r="T23" s="37"/>
      <c r="U23" s="37"/>
    </row>
    <row r="24" spans="1:21" ht="15.75" customHeight="1">
      <c r="A24" s="141">
        <v>0.91638</v>
      </c>
      <c r="B24" s="132"/>
      <c r="C24" s="29">
        <v>1981</v>
      </c>
      <c r="D24" s="76"/>
      <c r="E24" s="90">
        <f t="shared" si="1"/>
        <v>0.3839849151477059</v>
      </c>
      <c r="F24" s="76"/>
      <c r="G24" s="90">
        <f t="shared" si="0"/>
        <v>0.3839849151477059</v>
      </c>
      <c r="H24" s="91">
        <f t="shared" si="2"/>
        <v>0.10774252039891219</v>
      </c>
      <c r="I24" s="31"/>
      <c r="K24" s="32"/>
      <c r="Q24" s="31"/>
      <c r="R24" s="101"/>
      <c r="T24" s="37"/>
      <c r="U24" s="37"/>
    </row>
    <row r="25" spans="1:21" ht="15.75" customHeight="1">
      <c r="A25" s="141">
        <v>0.97813</v>
      </c>
      <c r="B25" s="132"/>
      <c r="C25" s="29">
        <v>1982</v>
      </c>
      <c r="D25" s="76"/>
      <c r="E25" s="90">
        <f t="shared" si="1"/>
        <v>0.4098596270689294</v>
      </c>
      <c r="F25" s="76"/>
      <c r="G25" s="90">
        <f t="shared" si="0"/>
        <v>0.4098596270689294</v>
      </c>
      <c r="H25" s="91">
        <f t="shared" si="2"/>
        <v>0.0673847094000306</v>
      </c>
      <c r="I25" s="31"/>
      <c r="K25" s="32"/>
      <c r="Q25" s="31"/>
      <c r="R25" s="101"/>
      <c r="T25" s="37"/>
      <c r="U25" s="37"/>
    </row>
    <row r="26" spans="1:21" ht="15.75" customHeight="1">
      <c r="A26" s="141">
        <v>0.99288</v>
      </c>
      <c r="B26" s="132"/>
      <c r="C26" s="29">
        <v>1983</v>
      </c>
      <c r="D26" s="76"/>
      <c r="E26" s="90">
        <f t="shared" si="1"/>
        <v>0.4160402262727844</v>
      </c>
      <c r="F26" s="76"/>
      <c r="G26" s="90">
        <f t="shared" si="0"/>
        <v>0.4160402262727844</v>
      </c>
      <c r="H26" s="91">
        <f t="shared" si="2"/>
        <v>0.015079795119258055</v>
      </c>
      <c r="I26" s="31"/>
      <c r="K26" s="32"/>
      <c r="Q26" s="31"/>
      <c r="R26" s="101"/>
      <c r="T26" s="37"/>
      <c r="U26" s="37"/>
    </row>
    <row r="27" spans="1:21" ht="15.75" customHeight="1">
      <c r="A27" s="141">
        <v>1.03025</v>
      </c>
      <c r="B27" s="132"/>
      <c r="C27" s="29">
        <v>1984</v>
      </c>
      <c r="D27" s="76"/>
      <c r="E27" s="90">
        <f t="shared" si="1"/>
        <v>0.43169914100146667</v>
      </c>
      <c r="F27" s="76"/>
      <c r="G27" s="90">
        <f t="shared" si="0"/>
        <v>0.43169914100146667</v>
      </c>
      <c r="H27" s="91">
        <f t="shared" si="2"/>
        <v>0.03763798243493688</v>
      </c>
      <c r="I27" s="31"/>
      <c r="K27" s="32"/>
      <c r="Q27" s="31"/>
      <c r="R27" s="101"/>
      <c r="T27" s="37"/>
      <c r="U27" s="37"/>
    </row>
    <row r="28" spans="1:21" ht="15.75" customHeight="1">
      <c r="A28" s="141">
        <v>1.05575</v>
      </c>
      <c r="B28" s="132"/>
      <c r="C28" s="29">
        <v>1985</v>
      </c>
      <c r="D28" s="76"/>
      <c r="E28" s="90">
        <f t="shared" si="1"/>
        <v>0.4423842447098261</v>
      </c>
      <c r="F28" s="76"/>
      <c r="G28" s="90">
        <f t="shared" si="0"/>
        <v>0.4423842447098261</v>
      </c>
      <c r="H28" s="91">
        <f t="shared" si="2"/>
        <v>0.024751273962630327</v>
      </c>
      <c r="I28" s="31"/>
      <c r="K28" s="32"/>
      <c r="Q28" s="31"/>
      <c r="R28" s="101"/>
      <c r="T28" s="37"/>
      <c r="U28" s="37"/>
    </row>
    <row r="29" spans="1:21" ht="15.75" customHeight="1">
      <c r="A29" s="141">
        <v>1.06638</v>
      </c>
      <c r="B29" s="132"/>
      <c r="C29" s="29">
        <v>1986</v>
      </c>
      <c r="D29" s="76"/>
      <c r="E29" s="90">
        <f t="shared" si="1"/>
        <v>0.4468384663733502</v>
      </c>
      <c r="F29" s="76"/>
      <c r="G29" s="90">
        <f t="shared" si="0"/>
        <v>0.4468384663733502</v>
      </c>
      <c r="H29" s="91">
        <f t="shared" si="2"/>
        <v>0.010068671560502063</v>
      </c>
      <c r="I29" s="31"/>
      <c r="K29" s="32"/>
      <c r="Q29" s="31"/>
      <c r="R29" s="101"/>
      <c r="T29" s="37"/>
      <c r="U29" s="37"/>
    </row>
    <row r="30" spans="1:21" ht="15.75" customHeight="1">
      <c r="A30" s="141">
        <v>1.0925</v>
      </c>
      <c r="B30" s="132"/>
      <c r="C30" s="29">
        <v>1987</v>
      </c>
      <c r="D30" s="76"/>
      <c r="E30" s="90">
        <f t="shared" si="1"/>
        <v>0.457783364760109</v>
      </c>
      <c r="F30" s="76"/>
      <c r="G30" s="90">
        <f t="shared" si="0"/>
        <v>0.457783364760109</v>
      </c>
      <c r="H30" s="91">
        <f t="shared" si="2"/>
        <v>0.024494082784748406</v>
      </c>
      <c r="I30" s="31"/>
      <c r="K30" s="32"/>
      <c r="Q30" s="31"/>
      <c r="R30" s="101"/>
      <c r="T30" s="37"/>
      <c r="U30" s="37"/>
    </row>
    <row r="31" spans="1:21" ht="15.75" customHeight="1">
      <c r="A31" s="141">
        <v>1.1285</v>
      </c>
      <c r="B31" s="132"/>
      <c r="C31" s="29">
        <v>1988</v>
      </c>
      <c r="D31" s="76"/>
      <c r="E31" s="90">
        <f t="shared" si="1"/>
        <v>0.47286821705426363</v>
      </c>
      <c r="F31" s="76"/>
      <c r="G31" s="90">
        <f t="shared" si="0"/>
        <v>0.47286821705426363</v>
      </c>
      <c r="H31" s="91">
        <f t="shared" si="2"/>
        <v>0.03295194508009147</v>
      </c>
      <c r="I31" s="31"/>
      <c r="K31" s="32"/>
      <c r="Q31" s="31"/>
      <c r="R31" s="101"/>
      <c r="T31" s="37"/>
      <c r="U31" s="37"/>
    </row>
    <row r="32" spans="1:21" ht="15.75" customHeight="1">
      <c r="A32" s="141">
        <v>1.1815</v>
      </c>
      <c r="B32" s="132"/>
      <c r="C32" s="29">
        <v>1989</v>
      </c>
      <c r="D32" s="76"/>
      <c r="E32" s="90">
        <f t="shared" si="1"/>
        <v>0.4950764718206579</v>
      </c>
      <c r="F32" s="76"/>
      <c r="G32" s="90">
        <f t="shared" si="0"/>
        <v>0.4950764718206579</v>
      </c>
      <c r="H32" s="91">
        <f t="shared" si="2"/>
        <v>0.04696499778466978</v>
      </c>
      <c r="I32" s="31"/>
      <c r="K32" s="32"/>
      <c r="Q32" s="31"/>
      <c r="R32" s="101"/>
      <c r="T32" s="37"/>
      <c r="U32" s="37"/>
    </row>
    <row r="33" spans="1:21" ht="15.75" customHeight="1">
      <c r="A33" s="141">
        <v>1.268</v>
      </c>
      <c r="B33" s="132"/>
      <c r="C33" s="29">
        <v>1990</v>
      </c>
      <c r="D33" s="76"/>
      <c r="E33" s="90">
        <f t="shared" si="1"/>
        <v>0.5313220196941127</v>
      </c>
      <c r="F33" s="76"/>
      <c r="G33" s="90">
        <f t="shared" si="0"/>
        <v>0.5313220196941127</v>
      </c>
      <c r="H33" s="91">
        <f t="shared" si="2"/>
        <v>0.07321201862039772</v>
      </c>
      <c r="I33" s="31"/>
      <c r="K33" s="32"/>
      <c r="Q33" s="31"/>
      <c r="R33" s="101"/>
      <c r="T33" s="37"/>
      <c r="U33" s="37"/>
    </row>
    <row r="34" spans="1:21" ht="15.75" customHeight="1">
      <c r="A34" s="141">
        <v>1.341</v>
      </c>
      <c r="B34" s="132"/>
      <c r="C34" s="29">
        <v>1991</v>
      </c>
      <c r="D34" s="76"/>
      <c r="E34" s="90">
        <f t="shared" si="1"/>
        <v>0.5619107479572596</v>
      </c>
      <c r="F34" s="76"/>
      <c r="G34" s="90">
        <f t="shared" si="0"/>
        <v>0.5619107479572596</v>
      </c>
      <c r="H34" s="91">
        <f t="shared" si="2"/>
        <v>0.05757097791798094</v>
      </c>
      <c r="I34" s="31"/>
      <c r="K34" s="32"/>
      <c r="Q34" s="31"/>
      <c r="R34" s="101"/>
      <c r="T34" s="37"/>
      <c r="U34" s="37"/>
    </row>
    <row r="35" spans="1:21" ht="15.75" customHeight="1">
      <c r="A35" s="141">
        <v>1.39</v>
      </c>
      <c r="B35" s="132"/>
      <c r="C35" s="29">
        <v>1992</v>
      </c>
      <c r="D35" s="76"/>
      <c r="E35" s="90">
        <f t="shared" si="1"/>
        <v>0.5824429080243033</v>
      </c>
      <c r="F35" s="76"/>
      <c r="G35" s="90">
        <f t="shared" si="0"/>
        <v>0.5824429080243033</v>
      </c>
      <c r="H35" s="91">
        <f t="shared" si="2"/>
        <v>0.036539895600298244</v>
      </c>
      <c r="I35" s="31"/>
      <c r="K35" s="32"/>
      <c r="Q35" s="31"/>
      <c r="R35" s="101"/>
      <c r="T35" s="37"/>
      <c r="U35" s="37"/>
    </row>
    <row r="36" spans="1:21" ht="15.75" customHeight="1">
      <c r="A36" s="141">
        <v>1.429</v>
      </c>
      <c r="B36" s="132"/>
      <c r="C36" s="29">
        <v>1993</v>
      </c>
      <c r="D36" s="76"/>
      <c r="E36" s="90">
        <f t="shared" si="1"/>
        <v>0.5987848313429709</v>
      </c>
      <c r="F36" s="76"/>
      <c r="G36" s="90">
        <f t="shared" si="0"/>
        <v>0.5987848313429709</v>
      </c>
      <c r="H36" s="91">
        <f t="shared" si="2"/>
        <v>0.028057553956834624</v>
      </c>
      <c r="I36" s="31"/>
      <c r="K36" s="32"/>
      <c r="Q36" s="31"/>
      <c r="R36" s="101"/>
      <c r="T36" s="37"/>
      <c r="U36" s="37"/>
    </row>
    <row r="37" spans="1:21" ht="15.75" customHeight="1">
      <c r="A37" s="141">
        <v>1.478</v>
      </c>
      <c r="B37" s="132"/>
      <c r="C37" s="29">
        <f aca="true" t="shared" si="3" ref="C37:C48">C36+1</f>
        <v>1994</v>
      </c>
      <c r="D37" s="76"/>
      <c r="E37" s="90">
        <f t="shared" si="1"/>
        <v>0.6193169914100147</v>
      </c>
      <c r="F37" s="76"/>
      <c r="G37" s="90">
        <f t="shared" si="0"/>
        <v>0.6193169914100147</v>
      </c>
      <c r="H37" s="91">
        <f t="shared" si="2"/>
        <v>0.0342897130860742</v>
      </c>
      <c r="I37" s="31"/>
      <c r="K37" s="32"/>
      <c r="Q37" s="31"/>
      <c r="R37" s="101"/>
      <c r="T37" s="37"/>
      <c r="U37" s="37"/>
    </row>
    <row r="38" spans="1:21" ht="15.75" customHeight="1">
      <c r="A38" s="141">
        <v>1.5225</v>
      </c>
      <c r="B38" s="132"/>
      <c r="C38" s="29">
        <f t="shared" si="3"/>
        <v>1995</v>
      </c>
      <c r="D38" s="76"/>
      <c r="E38" s="90">
        <f t="shared" si="1"/>
        <v>0.6379635449402892</v>
      </c>
      <c r="F38" s="76"/>
      <c r="G38" s="90">
        <f t="shared" si="0"/>
        <v>0.6379635449402892</v>
      </c>
      <c r="H38" s="91">
        <f t="shared" si="2"/>
        <v>0.03010825439783482</v>
      </c>
      <c r="I38" s="31"/>
      <c r="K38" s="32"/>
      <c r="Q38" s="31"/>
      <c r="R38" s="101"/>
      <c r="T38" s="37"/>
      <c r="U38" s="37"/>
    </row>
    <row r="39" spans="1:21" ht="15.75" customHeight="1">
      <c r="A39" s="141">
        <v>1.575</v>
      </c>
      <c r="B39" s="132"/>
      <c r="C39" s="29">
        <f t="shared" si="3"/>
        <v>1996</v>
      </c>
      <c r="D39" s="76"/>
      <c r="E39" s="90">
        <f t="shared" si="1"/>
        <v>0.6599622878692646</v>
      </c>
      <c r="F39" s="76"/>
      <c r="G39" s="90">
        <f t="shared" si="0"/>
        <v>0.6599622878692646</v>
      </c>
      <c r="H39" s="91">
        <f t="shared" si="2"/>
        <v>0.0344827586206895</v>
      </c>
      <c r="I39" s="31"/>
      <c r="K39" s="32"/>
      <c r="Q39" s="31"/>
      <c r="R39" s="101"/>
      <c r="T39" s="37"/>
      <c r="U39" s="37"/>
    </row>
    <row r="40" spans="1:21" ht="15.75" customHeight="1">
      <c r="A40" s="141">
        <v>1.63</v>
      </c>
      <c r="B40" s="132"/>
      <c r="C40" s="29">
        <f t="shared" si="3"/>
        <v>1997</v>
      </c>
      <c r="D40" s="76"/>
      <c r="E40" s="90">
        <f t="shared" si="1"/>
        <v>0.6830085899853342</v>
      </c>
      <c r="F40" s="76"/>
      <c r="G40" s="90">
        <f t="shared" si="0"/>
        <v>0.6830085899853342</v>
      </c>
      <c r="H40" s="91">
        <f t="shared" si="2"/>
        <v>0.03492063492063502</v>
      </c>
      <c r="I40" s="31"/>
      <c r="K40" s="32"/>
      <c r="Q40" s="31"/>
      <c r="R40" s="101"/>
      <c r="T40" s="37"/>
      <c r="U40" s="37"/>
    </row>
    <row r="41" spans="1:21" ht="15.75" customHeight="1">
      <c r="A41" s="141">
        <v>1.6775</v>
      </c>
      <c r="B41" s="132"/>
      <c r="C41" s="29">
        <f t="shared" si="3"/>
        <v>1998</v>
      </c>
      <c r="D41" s="76"/>
      <c r="E41" s="90">
        <f t="shared" si="1"/>
        <v>0.7029122145401215</v>
      </c>
      <c r="F41" s="76"/>
      <c r="G41" s="90">
        <f t="shared" si="0"/>
        <v>0.7029122145401215</v>
      </c>
      <c r="H41" s="91">
        <f t="shared" si="2"/>
        <v>0.02914110429447847</v>
      </c>
      <c r="I41" s="31"/>
      <c r="K41" s="32"/>
      <c r="Q41" s="31"/>
      <c r="R41" s="101"/>
      <c r="T41" s="37"/>
      <c r="U41" s="37"/>
    </row>
    <row r="42" spans="1:21" ht="15.75" customHeight="1">
      <c r="A42" s="141">
        <v>1.7279</v>
      </c>
      <c r="B42" s="132"/>
      <c r="C42" s="29">
        <f t="shared" si="3"/>
        <v>1999</v>
      </c>
      <c r="D42" s="76"/>
      <c r="E42" s="90">
        <f t="shared" si="1"/>
        <v>0.7240310077519381</v>
      </c>
      <c r="F42" s="76"/>
      <c r="G42" s="90">
        <f t="shared" si="0"/>
        <v>0.7240310077519381</v>
      </c>
      <c r="H42" s="91">
        <f t="shared" si="2"/>
        <v>0.030044709388971746</v>
      </c>
      <c r="I42" s="31"/>
      <c r="K42" s="32" t="s">
        <v>14</v>
      </c>
      <c r="L42" s="76"/>
      <c r="M42" s="90">
        <f>(+E13+E14)/2</f>
        <v>0.1583385711292688</v>
      </c>
      <c r="N42" s="76"/>
      <c r="O42" s="90">
        <f aca="true" t="shared" si="4" ref="O42:O59">M42/$O$8</f>
        <v>0.15737808014360294</v>
      </c>
      <c r="P42" s="76"/>
      <c r="Q42" s="31"/>
      <c r="R42" s="101"/>
      <c r="T42" s="37"/>
      <c r="U42" s="37"/>
    </row>
    <row r="43" spans="1:21" ht="15.75" customHeight="1">
      <c r="A43" s="141">
        <v>1.79204</v>
      </c>
      <c r="B43" s="132"/>
      <c r="C43" s="29">
        <f t="shared" si="3"/>
        <v>2000</v>
      </c>
      <c r="D43" s="76"/>
      <c r="E43" s="90">
        <f t="shared" si="1"/>
        <v>0.7509071862560236</v>
      </c>
      <c r="F43" s="76"/>
      <c r="G43" s="90">
        <f t="shared" si="0"/>
        <v>0.7509071862560236</v>
      </c>
      <c r="H43" s="91">
        <f t="shared" si="2"/>
        <v>0.03712020371549274</v>
      </c>
      <c r="I43" s="31"/>
      <c r="K43" s="32" t="s">
        <v>15</v>
      </c>
      <c r="L43" s="76"/>
      <c r="M43" s="90">
        <f>(+E16+E15)/2</f>
        <v>0.16986172218730358</v>
      </c>
      <c r="N43" s="76"/>
      <c r="O43" s="90">
        <f t="shared" si="4"/>
        <v>0.1688313310968258</v>
      </c>
      <c r="P43" s="91">
        <f aca="true" t="shared" si="5" ref="P43:P48">+O43/O42-1</f>
        <v>0.07277538868673505</v>
      </c>
      <c r="Q43" s="31"/>
      <c r="R43" s="101"/>
      <c r="T43" s="37"/>
      <c r="U43" s="37"/>
    </row>
    <row r="44" spans="1:21" ht="15.75" customHeight="1">
      <c r="A44" s="141">
        <v>1.85696</v>
      </c>
      <c r="B44" s="132"/>
      <c r="C44" s="29">
        <f t="shared" si="3"/>
        <v>2001</v>
      </c>
      <c r="D44" s="76"/>
      <c r="E44" s="90">
        <f t="shared" si="1"/>
        <v>0.7781102032264823</v>
      </c>
      <c r="F44" s="76"/>
      <c r="G44" s="90">
        <f t="shared" si="0"/>
        <v>0.7781102032264823</v>
      </c>
      <c r="H44" s="91">
        <f t="shared" si="2"/>
        <v>0.03622686993593871</v>
      </c>
      <c r="I44" s="31"/>
      <c r="K44" s="32" t="s">
        <v>16</v>
      </c>
      <c r="L44" s="76"/>
      <c r="M44" s="90">
        <f>(+E17+E18)/2</f>
        <v>0.20432641944269853</v>
      </c>
      <c r="N44" s="76"/>
      <c r="O44" s="90">
        <f t="shared" si="4"/>
        <v>0.2030869634932832</v>
      </c>
      <c r="P44" s="91">
        <f t="shared" si="5"/>
        <v>0.2028985507246377</v>
      </c>
      <c r="Q44" s="31"/>
      <c r="R44" s="101"/>
      <c r="T44" s="37"/>
      <c r="U44" s="37"/>
    </row>
    <row r="45" spans="1:21" ht="15.75" customHeight="1">
      <c r="A45" s="141">
        <v>1.89347</v>
      </c>
      <c r="B45" s="132"/>
      <c r="C45" s="29">
        <f t="shared" si="3"/>
        <v>2002</v>
      </c>
      <c r="D45" s="76"/>
      <c r="E45" s="90">
        <f t="shared" si="1"/>
        <v>0.7934087575948041</v>
      </c>
      <c r="F45" s="76"/>
      <c r="G45" s="90">
        <f t="shared" si="0"/>
        <v>0.7934087575948041</v>
      </c>
      <c r="H45" s="91">
        <f t="shared" si="2"/>
        <v>0.019661166637945815</v>
      </c>
      <c r="I45" s="31"/>
      <c r="K45" s="32" t="s">
        <v>17</v>
      </c>
      <c r="L45" s="76"/>
      <c r="M45" s="90">
        <f>(+E20+E19)/2</f>
        <v>0.23507228158390953</v>
      </c>
      <c r="N45" s="76"/>
      <c r="O45" s="90">
        <f t="shared" si="4"/>
        <v>0.233646319445746</v>
      </c>
      <c r="P45" s="91">
        <f t="shared" si="5"/>
        <v>0.15047423737503207</v>
      </c>
      <c r="Q45" s="31"/>
      <c r="R45" s="101"/>
      <c r="T45" s="37"/>
      <c r="U45" s="37"/>
    </row>
    <row r="46" spans="1:21" ht="15.75" customHeight="1">
      <c r="A46" s="141">
        <v>1.92367</v>
      </c>
      <c r="B46" s="132"/>
      <c r="C46" s="29">
        <f t="shared" si="3"/>
        <v>2003</v>
      </c>
      <c r="D46" s="76"/>
      <c r="E46" s="90">
        <f t="shared" si="1"/>
        <v>0.8060632725749005</v>
      </c>
      <c r="F46" s="76"/>
      <c r="G46" s="90">
        <f t="shared" si="0"/>
        <v>0.8060632725749005</v>
      </c>
      <c r="H46" s="91">
        <f t="shared" si="2"/>
        <v>0.015949552937200018</v>
      </c>
      <c r="I46" s="31"/>
      <c r="K46" s="32" t="s">
        <v>18</v>
      </c>
      <c r="L46" s="76"/>
      <c r="M46" s="90">
        <f>(+E22+E21)/2</f>
        <v>0.2827110831761995</v>
      </c>
      <c r="N46" s="76"/>
      <c r="O46" s="90">
        <f t="shared" si="4"/>
        <v>0.28099614129563344</v>
      </c>
      <c r="P46" s="91">
        <f t="shared" si="5"/>
        <v>0.20265597147950087</v>
      </c>
      <c r="Q46" s="31"/>
      <c r="R46" s="101"/>
      <c r="T46" s="37"/>
      <c r="U46" s="37"/>
    </row>
    <row r="47" spans="1:21" ht="15.75" customHeight="1">
      <c r="A47" s="141">
        <v>1.94721</v>
      </c>
      <c r="B47" s="132"/>
      <c r="C47" s="29">
        <f t="shared" si="3"/>
        <v>2004</v>
      </c>
      <c r="D47" s="76"/>
      <c r="E47" s="90">
        <f t="shared" si="1"/>
        <v>0.8159270898805784</v>
      </c>
      <c r="F47" s="76"/>
      <c r="G47" s="90">
        <f t="shared" si="0"/>
        <v>0.8159270898805784</v>
      </c>
      <c r="H47" s="91">
        <f t="shared" si="2"/>
        <v>0.012237026101150628</v>
      </c>
      <c r="I47" s="31"/>
      <c r="K47" s="32" t="s">
        <v>19</v>
      </c>
      <c r="L47" s="76"/>
      <c r="M47" s="90">
        <f>(+E24+E23)/2</f>
        <v>0.365311125078567</v>
      </c>
      <c r="N47" s="76"/>
      <c r="O47" s="90">
        <f t="shared" si="4"/>
        <v>0.363095126537599</v>
      </c>
      <c r="P47" s="91">
        <f t="shared" si="5"/>
        <v>0.29217121937482404</v>
      </c>
      <c r="Q47" s="31"/>
      <c r="R47" s="101"/>
      <c r="T47" s="37"/>
      <c r="U47" s="37"/>
    </row>
    <row r="48" spans="1:21" ht="15.75" customHeight="1">
      <c r="A48" s="141">
        <v>2.00229</v>
      </c>
      <c r="B48" s="132"/>
      <c r="C48" s="29">
        <f t="shared" si="3"/>
        <v>2005</v>
      </c>
      <c r="D48" s="76"/>
      <c r="E48" s="90">
        <f t="shared" si="1"/>
        <v>0.8390069138906349</v>
      </c>
      <c r="F48" s="76"/>
      <c r="G48" s="90">
        <f t="shared" si="0"/>
        <v>0.8390069138906349</v>
      </c>
      <c r="H48" s="91">
        <f t="shared" si="2"/>
        <v>0.0282866254795322</v>
      </c>
      <c r="I48" s="31"/>
      <c r="K48" s="32" t="s">
        <v>20</v>
      </c>
      <c r="L48" s="76"/>
      <c r="M48" s="90">
        <f>(+E26+E25)/2</f>
        <v>0.41294992667085695</v>
      </c>
      <c r="N48" s="76"/>
      <c r="O48" s="90">
        <f t="shared" si="4"/>
        <v>0.41044494838748646</v>
      </c>
      <c r="P48" s="91">
        <f t="shared" si="5"/>
        <v>0.13040610680018117</v>
      </c>
      <c r="Q48" s="31"/>
      <c r="R48" s="101"/>
      <c r="T48" s="37"/>
      <c r="U48" s="37"/>
    </row>
    <row r="49" spans="1:21" ht="15.75" customHeight="1">
      <c r="A49" s="141">
        <v>2.07631</v>
      </c>
      <c r="B49" s="132"/>
      <c r="C49" s="29">
        <f aca="true" t="shared" si="6" ref="C49:C72">C48+1</f>
        <v>2006</v>
      </c>
      <c r="D49" s="76"/>
      <c r="E49" s="90">
        <f t="shared" si="1"/>
        <v>0.870023046302116</v>
      </c>
      <c r="F49" s="76"/>
      <c r="G49" s="90">
        <f aca="true" t="shared" si="7" ref="G49:G62">E49/$G$8</f>
        <v>0.870023046302116</v>
      </c>
      <c r="H49" s="91">
        <f t="shared" si="2"/>
        <v>0.036967672015542075</v>
      </c>
      <c r="I49" s="31"/>
      <c r="K49" s="32" t="s">
        <v>21</v>
      </c>
      <c r="L49" s="76"/>
      <c r="M49" s="90">
        <f>(+E28+E27)/2</f>
        <v>0.4370416928556464</v>
      </c>
      <c r="N49" s="76"/>
      <c r="O49" s="90">
        <f t="shared" si="4"/>
        <v>0.4343905725167791</v>
      </c>
      <c r="P49" s="91">
        <f aca="true" t="shared" si="8" ref="P49:P60">+O49/O48-1</f>
        <v>0.0583406476882411</v>
      </c>
      <c r="Q49" s="31"/>
      <c r="R49" s="101"/>
      <c r="T49" s="37"/>
      <c r="U49" s="37"/>
    </row>
    <row r="50" spans="1:21" ht="15.75" customHeight="1">
      <c r="A50" s="141">
        <v>2.15651</v>
      </c>
      <c r="B50" s="132"/>
      <c r="C50" s="29">
        <f t="shared" si="6"/>
        <v>2007</v>
      </c>
      <c r="D50" s="76"/>
      <c r="E50" s="90">
        <f t="shared" si="1"/>
        <v>0.9036287450240938</v>
      </c>
      <c r="F50" s="76"/>
      <c r="G50" s="90">
        <f t="shared" si="7"/>
        <v>0.9036287450240938</v>
      </c>
      <c r="H50" s="91">
        <f aca="true" t="shared" si="9" ref="H50:H62">+G50/G49-1</f>
        <v>0.03862621670174504</v>
      </c>
      <c r="I50" s="31"/>
      <c r="K50" s="32" t="s">
        <v>22</v>
      </c>
      <c r="L50" s="76"/>
      <c r="M50" s="90">
        <f>(+E30+E29)/2</f>
        <v>0.4523109155667296</v>
      </c>
      <c r="N50" s="76"/>
      <c r="O50" s="90">
        <f t="shared" si="4"/>
        <v>0.44956717123443146</v>
      </c>
      <c r="P50" s="91">
        <f t="shared" si="8"/>
        <v>0.03493767976989459</v>
      </c>
      <c r="Q50" s="31"/>
      <c r="R50" s="101"/>
      <c r="T50" s="37"/>
      <c r="U50" s="37"/>
    </row>
    <row r="51" spans="1:21" ht="15.75" customHeight="1">
      <c r="A51" s="141">
        <v>2.24703</v>
      </c>
      <c r="B51" s="132"/>
      <c r="C51" s="29">
        <f t="shared" si="6"/>
        <v>2008</v>
      </c>
      <c r="D51" s="76"/>
      <c r="E51" s="90">
        <f t="shared" si="1"/>
        <v>0.9415587680703961</v>
      </c>
      <c r="F51" s="76"/>
      <c r="G51" s="90">
        <f t="shared" si="7"/>
        <v>0.9415587680703961</v>
      </c>
      <c r="H51" s="91">
        <f t="shared" si="9"/>
        <v>0.041975228494187444</v>
      </c>
      <c r="I51" s="31"/>
      <c r="K51" s="32" t="s">
        <v>23</v>
      </c>
      <c r="L51" s="76"/>
      <c r="M51" s="90">
        <f>(+E32+E31)/2</f>
        <v>0.48397234443746073</v>
      </c>
      <c r="N51" s="76"/>
      <c r="O51" s="90">
        <f t="shared" si="4"/>
        <v>0.48103654003535934</v>
      </c>
      <c r="P51" s="91">
        <f t="shared" si="8"/>
        <v>0.06999925887497205</v>
      </c>
      <c r="Q51" s="31"/>
      <c r="R51" s="101"/>
      <c r="T51" s="37"/>
      <c r="U51" s="37"/>
    </row>
    <row r="52" spans="1:21" ht="15.75" customHeight="1">
      <c r="A52" s="141">
        <v>2.26014</v>
      </c>
      <c r="B52" s="132"/>
      <c r="C52" s="29">
        <f t="shared" si="6"/>
        <v>2009</v>
      </c>
      <c r="D52" s="76"/>
      <c r="E52" s="90">
        <f t="shared" si="1"/>
        <v>0.9470521684475173</v>
      </c>
      <c r="F52" s="76"/>
      <c r="G52" s="90">
        <f t="shared" si="7"/>
        <v>0.9470521684475173</v>
      </c>
      <c r="H52" s="91">
        <f t="shared" si="9"/>
        <v>0.005834368032469506</v>
      </c>
      <c r="I52" s="31"/>
      <c r="K52" s="32" t="s">
        <v>24</v>
      </c>
      <c r="L52" s="76"/>
      <c r="M52" s="90">
        <f>(+E34+E33)/2</f>
        <v>0.5466163838256861</v>
      </c>
      <c r="N52" s="76"/>
      <c r="O52" s="90">
        <f t="shared" si="4"/>
        <v>0.5433005770356071</v>
      </c>
      <c r="P52" s="91">
        <f t="shared" si="8"/>
        <v>0.12943722943722924</v>
      </c>
      <c r="Q52" s="31"/>
      <c r="R52" s="101"/>
      <c r="T52" s="37"/>
      <c r="U52" s="37"/>
    </row>
    <row r="53" spans="1:21" ht="15.75">
      <c r="A53" s="141">
        <v>2.26679</v>
      </c>
      <c r="B53" s="133"/>
      <c r="C53" s="29">
        <f t="shared" si="6"/>
        <v>2010</v>
      </c>
      <c r="D53" s="76"/>
      <c r="E53" s="90">
        <f t="shared" si="1"/>
        <v>0.9498386758851876</v>
      </c>
      <c r="F53" s="76"/>
      <c r="G53" s="90">
        <f t="shared" si="7"/>
        <v>0.9498386758851876</v>
      </c>
      <c r="H53" s="91">
        <f t="shared" si="9"/>
        <v>0.0029422956100064734</v>
      </c>
      <c r="I53" s="12"/>
      <c r="K53" s="32" t="s">
        <v>25</v>
      </c>
      <c r="L53" s="76"/>
      <c r="M53" s="90">
        <f>(+E36+E35)/2</f>
        <v>0.5906138696836372</v>
      </c>
      <c r="N53" s="76"/>
      <c r="O53" s="90">
        <f t="shared" si="4"/>
        <v>0.5870311715842762</v>
      </c>
      <c r="P53" s="91">
        <f t="shared" si="8"/>
        <v>0.08049060942890018</v>
      </c>
      <c r="Q53" s="12"/>
      <c r="R53" s="101"/>
      <c r="T53" s="37"/>
      <c r="U53" s="37"/>
    </row>
    <row r="54" spans="1:21" ht="15.75">
      <c r="A54" s="141">
        <v>2.32752</v>
      </c>
      <c r="B54" s="133"/>
      <c r="C54" s="29">
        <f t="shared" si="6"/>
        <v>2011</v>
      </c>
      <c r="D54" s="76"/>
      <c r="E54" s="90">
        <f t="shared" si="1"/>
        <v>0.9752859836580766</v>
      </c>
      <c r="F54" s="76"/>
      <c r="G54" s="90">
        <f t="shared" si="7"/>
        <v>0.9752859836580766</v>
      </c>
      <c r="H54" s="91">
        <f t="shared" si="9"/>
        <v>0.026791189302934892</v>
      </c>
      <c r="I54" s="12"/>
      <c r="K54" s="32" t="s">
        <v>26</v>
      </c>
      <c r="L54" s="76"/>
      <c r="M54" s="90">
        <f>(+E37+E38)/2</f>
        <v>0.628640268175152</v>
      </c>
      <c r="N54" s="76"/>
      <c r="O54" s="90">
        <f t="shared" si="4"/>
        <v>0.6248268997299116</v>
      </c>
      <c r="P54" s="91">
        <f t="shared" si="8"/>
        <v>0.06438453352252571</v>
      </c>
      <c r="Q54" s="12"/>
      <c r="R54" s="101"/>
      <c r="T54" s="37"/>
      <c r="U54" s="37"/>
    </row>
    <row r="55" spans="1:21" ht="15.75">
      <c r="A55" s="141">
        <v>2.3865</v>
      </c>
      <c r="B55" s="133"/>
      <c r="C55" s="29">
        <f t="shared" si="6"/>
        <v>2012</v>
      </c>
      <c r="D55" s="76"/>
      <c r="E55" s="90">
        <f t="shared" si="1"/>
        <v>1</v>
      </c>
      <c r="F55" s="76"/>
      <c r="G55" s="90">
        <f t="shared" si="7"/>
        <v>1</v>
      </c>
      <c r="H55" s="91">
        <f t="shared" si="9"/>
        <v>0.02534027634563829</v>
      </c>
      <c r="I55" s="12"/>
      <c r="K55" s="32" t="s">
        <v>8</v>
      </c>
      <c r="L55" s="76"/>
      <c r="M55" s="90">
        <f>(+E40+E39)/2</f>
        <v>0.6714854389272994</v>
      </c>
      <c r="N55" s="76"/>
      <c r="O55" s="90">
        <f t="shared" si="4"/>
        <v>0.6674121691832583</v>
      </c>
      <c r="P55" s="91">
        <f t="shared" si="8"/>
        <v>0.06815530744875842</v>
      </c>
      <c r="Q55" s="12"/>
      <c r="R55" s="101"/>
      <c r="T55" s="37"/>
      <c r="U55" s="37"/>
    </row>
    <row r="56" spans="1:21" ht="15.75">
      <c r="A56" s="141">
        <v>2.41563</v>
      </c>
      <c r="B56" s="133"/>
      <c r="C56" s="29">
        <f t="shared" si="6"/>
        <v>2013</v>
      </c>
      <c r="D56" s="76"/>
      <c r="E56" s="90">
        <f t="shared" si="1"/>
        <v>1.0122061596480203</v>
      </c>
      <c r="F56" s="76"/>
      <c r="G56" s="90">
        <f t="shared" si="7"/>
        <v>1.0122061596480203</v>
      </c>
      <c r="H56" s="91">
        <f t="shared" si="9"/>
        <v>0.012206159648020298</v>
      </c>
      <c r="I56" s="12"/>
      <c r="K56" s="32" t="s">
        <v>27</v>
      </c>
      <c r="L56" s="76"/>
      <c r="M56" s="90">
        <f>(+E41+E42)/2</f>
        <v>0.7134716111460297</v>
      </c>
      <c r="N56" s="76"/>
      <c r="O56" s="90">
        <f t="shared" si="4"/>
        <v>0.7091436508382739</v>
      </c>
      <c r="P56" s="91">
        <f t="shared" si="8"/>
        <v>0.06252730109204374</v>
      </c>
      <c r="Q56" s="12"/>
      <c r="R56" s="101"/>
      <c r="T56" s="37"/>
      <c r="U56" s="37"/>
    </row>
    <row r="57" spans="1:21" ht="15.75">
      <c r="A57" s="141">
        <v>2.46026</v>
      </c>
      <c r="B57" s="133"/>
      <c r="C57" s="29">
        <f t="shared" si="6"/>
        <v>2014</v>
      </c>
      <c r="D57" s="76"/>
      <c r="E57" s="90">
        <f t="shared" si="1"/>
        <v>1.0309071862560235</v>
      </c>
      <c r="F57" s="76"/>
      <c r="G57" s="90">
        <f t="shared" si="7"/>
        <v>1.0309071862560235</v>
      </c>
      <c r="H57" s="91">
        <f t="shared" si="9"/>
        <v>0.018475511564270963</v>
      </c>
      <c r="I57" s="12"/>
      <c r="K57" s="32" t="s">
        <v>28</v>
      </c>
      <c r="L57" s="76"/>
      <c r="M57" s="90">
        <f>(+E44+E43)/2</f>
        <v>0.7645086947412529</v>
      </c>
      <c r="N57" s="76"/>
      <c r="O57" s="90">
        <f t="shared" si="4"/>
        <v>0.75987114051473</v>
      </c>
      <c r="P57" s="91">
        <f t="shared" si="8"/>
        <v>0.07153344687848717</v>
      </c>
      <c r="Q57" s="12"/>
      <c r="R57" s="101"/>
      <c r="T57" s="37"/>
      <c r="U57" s="37"/>
    </row>
    <row r="58" spans="1:21" ht="15.75">
      <c r="A58" s="141">
        <v>2.49385</v>
      </c>
      <c r="B58" s="133"/>
      <c r="C58" s="29">
        <f t="shared" si="6"/>
        <v>2015</v>
      </c>
      <c r="D58" s="76"/>
      <c r="E58" s="90">
        <f t="shared" si="1"/>
        <v>1.0449821914938195</v>
      </c>
      <c r="F58" s="76"/>
      <c r="G58" s="90">
        <f t="shared" si="7"/>
        <v>1.0449821914938195</v>
      </c>
      <c r="H58" s="91">
        <f t="shared" si="9"/>
        <v>0.01365302854169892</v>
      </c>
      <c r="I58" s="12"/>
      <c r="K58" s="32" t="s">
        <v>29</v>
      </c>
      <c r="L58" s="76"/>
      <c r="M58" s="90">
        <f>(+E45+E46)/2</f>
        <v>0.7997360150848523</v>
      </c>
      <c r="N58" s="76"/>
      <c r="O58" s="90">
        <f t="shared" si="4"/>
        <v>0.7948847698833642</v>
      </c>
      <c r="P58" s="91">
        <f t="shared" si="8"/>
        <v>0.04607837763770872</v>
      </c>
      <c r="Q58" s="12"/>
      <c r="R58" s="101"/>
      <c r="T58" s="37"/>
      <c r="U58" s="37"/>
    </row>
    <row r="59" spans="1:21" ht="15.75">
      <c r="A59" s="141">
        <v>2.55001</v>
      </c>
      <c r="B59" s="133"/>
      <c r="C59" s="29">
        <f t="shared" si="6"/>
        <v>2016</v>
      </c>
      <c r="D59" s="76"/>
      <c r="E59" s="90">
        <f t="shared" si="1"/>
        <v>1.0685145610727007</v>
      </c>
      <c r="F59" s="76"/>
      <c r="G59" s="90">
        <f t="shared" si="7"/>
        <v>1.0685145610727007</v>
      </c>
      <c r="H59" s="91">
        <f t="shared" si="9"/>
        <v>0.02251939771838729</v>
      </c>
      <c r="I59" s="12"/>
      <c r="K59" s="32" t="s">
        <v>30</v>
      </c>
      <c r="L59" s="76"/>
      <c r="M59" s="90">
        <f>(+E48+E47)/2</f>
        <v>0.8274670018856066</v>
      </c>
      <c r="N59" s="76"/>
      <c r="O59" s="90">
        <f t="shared" si="4"/>
        <v>0.8224475389046112</v>
      </c>
      <c r="P59" s="91">
        <f t="shared" si="8"/>
        <v>0.03467517565507183</v>
      </c>
      <c r="Q59" s="12"/>
      <c r="R59" s="101"/>
      <c r="T59" s="37"/>
      <c r="U59" s="37"/>
    </row>
    <row r="60" spans="1:21" ht="15.75">
      <c r="A60" s="141">
        <v>2.62743</v>
      </c>
      <c r="B60" s="133"/>
      <c r="C60" s="29">
        <f t="shared" si="6"/>
        <v>2017</v>
      </c>
      <c r="D60" s="76"/>
      <c r="E60" s="90">
        <f t="shared" si="1"/>
        <v>1.1009553739786297</v>
      </c>
      <c r="F60" s="76"/>
      <c r="G60" s="90">
        <f t="shared" si="7"/>
        <v>1.1009553739786297</v>
      </c>
      <c r="H60" s="91">
        <f t="shared" si="9"/>
        <v>0.030360665252292973</v>
      </c>
      <c r="I60" s="12"/>
      <c r="K60" s="32" t="s">
        <v>84</v>
      </c>
      <c r="L60" s="76"/>
      <c r="M60" s="90">
        <f>(+E49+E50)/2</f>
        <v>0.886825895663105</v>
      </c>
      <c r="N60" s="76"/>
      <c r="O60" s="90">
        <f aca="true" t="shared" si="10" ref="O60:O66">M60/$O$8</f>
        <v>0.8814463581785583</v>
      </c>
      <c r="P60" s="91">
        <f t="shared" si="8"/>
        <v>0.07173566274211907</v>
      </c>
      <c r="Q60" s="12"/>
      <c r="R60" s="101"/>
      <c r="T60" s="37"/>
      <c r="U60" s="37"/>
    </row>
    <row r="61" spans="1:21" ht="15.75">
      <c r="A61" s="141">
        <v>2.71097</v>
      </c>
      <c r="B61" s="133"/>
      <c r="C61" s="29">
        <f t="shared" si="6"/>
        <v>2018</v>
      </c>
      <c r="D61" s="76"/>
      <c r="E61" s="90">
        <f t="shared" si="1"/>
        <v>1.1359606117745653</v>
      </c>
      <c r="F61" s="76"/>
      <c r="G61" s="90">
        <f t="shared" si="7"/>
        <v>1.1359606117745653</v>
      </c>
      <c r="H61" s="91">
        <f t="shared" si="9"/>
        <v>0.03179532851493683</v>
      </c>
      <c r="I61" s="12"/>
      <c r="K61" s="32" t="s">
        <v>87</v>
      </c>
      <c r="L61" s="76"/>
      <c r="M61" s="90">
        <f>(+E52+E51)/2</f>
        <v>0.9443054682589567</v>
      </c>
      <c r="N61" s="76"/>
      <c r="O61" s="90">
        <f t="shared" si="10"/>
        <v>0.9385772563424981</v>
      </c>
      <c r="P61" s="91">
        <f aca="true" t="shared" si="11" ref="P61:P66">+O61/O60-1</f>
        <v>0.06481494606432592</v>
      </c>
      <c r="Q61" s="12"/>
      <c r="R61" s="101"/>
      <c r="T61" s="37"/>
      <c r="U61" s="37"/>
    </row>
    <row r="62" spans="1:21" ht="15.75">
      <c r="A62" s="141">
        <v>2.77911</v>
      </c>
      <c r="B62" s="133"/>
      <c r="C62" s="29">
        <f t="shared" si="6"/>
        <v>2019</v>
      </c>
      <c r="D62" s="76"/>
      <c r="E62" s="90">
        <f t="shared" si="1"/>
        <v>1.1645128849780013</v>
      </c>
      <c r="F62" s="76"/>
      <c r="G62" s="90">
        <f t="shared" si="7"/>
        <v>1.1645128849780013</v>
      </c>
      <c r="H62" s="91">
        <f t="shared" si="9"/>
        <v>0.02513491480909047</v>
      </c>
      <c r="I62" s="12"/>
      <c r="K62" s="32" t="s">
        <v>96</v>
      </c>
      <c r="L62" s="76"/>
      <c r="M62" s="90">
        <f>(+E54+E53)/2</f>
        <v>0.9625623297716321</v>
      </c>
      <c r="N62" s="76"/>
      <c r="O62" s="90">
        <f t="shared" si="10"/>
        <v>0.9567233706709315</v>
      </c>
      <c r="P62" s="91">
        <f t="shared" si="11"/>
        <v>0.019333639512155054</v>
      </c>
      <c r="Q62" s="12"/>
      <c r="R62" s="101"/>
      <c r="T62" s="37"/>
      <c r="U62" s="37"/>
    </row>
    <row r="63" spans="1:21" ht="15.75">
      <c r="A63" s="141">
        <v>2.82562</v>
      </c>
      <c r="B63" s="133"/>
      <c r="C63" s="29">
        <f t="shared" si="6"/>
        <v>2020</v>
      </c>
      <c r="D63" s="76"/>
      <c r="E63" s="90">
        <f t="shared" si="1"/>
        <v>1.1840016760946994</v>
      </c>
      <c r="F63" s="76"/>
      <c r="G63" s="90">
        <f aca="true" t="shared" si="12" ref="G63:G68">E63/$G$8</f>
        <v>1.1840016760946994</v>
      </c>
      <c r="H63" s="91">
        <f aca="true" t="shared" si="13" ref="H63:H68">+G63/G62-1</f>
        <v>0.01673557361889233</v>
      </c>
      <c r="I63" s="12"/>
      <c r="K63" s="32" t="s">
        <v>97</v>
      </c>
      <c r="L63" s="76"/>
      <c r="M63" s="90">
        <f>(+E55+E56)/2</f>
        <v>1.00610307982401</v>
      </c>
      <c r="N63" s="76"/>
      <c r="O63" s="90">
        <f t="shared" si="10"/>
        <v>1</v>
      </c>
      <c r="P63" s="91">
        <f t="shared" si="11"/>
        <v>0.04523421362511448</v>
      </c>
      <c r="Q63" s="12"/>
      <c r="R63" s="101"/>
      <c r="T63" s="37"/>
      <c r="U63" s="37"/>
    </row>
    <row r="64" spans="1:21" ht="15.75">
      <c r="A64" s="141">
        <v>2.95961</v>
      </c>
      <c r="B64" s="133"/>
      <c r="C64" s="29">
        <f t="shared" si="6"/>
        <v>2021</v>
      </c>
      <c r="D64" s="76"/>
      <c r="E64" s="90">
        <f t="shared" si="1"/>
        <v>1.2401466582861933</v>
      </c>
      <c r="F64" s="76"/>
      <c r="G64" s="90">
        <f t="shared" si="12"/>
        <v>1.2401466582861933</v>
      </c>
      <c r="H64" s="91">
        <f t="shared" si="13"/>
        <v>0.047419681344271325</v>
      </c>
      <c r="I64" s="12"/>
      <c r="K64" s="32" t="s">
        <v>119</v>
      </c>
      <c r="L64" s="76"/>
      <c r="M64" s="90">
        <f>(+E57+E58)/2</f>
        <v>1.0379446888749215</v>
      </c>
      <c r="N64" s="76"/>
      <c r="O64" s="90">
        <f t="shared" si="10"/>
        <v>1.031648455997651</v>
      </c>
      <c r="P64" s="91">
        <f t="shared" si="11"/>
        <v>0.03164845599765109</v>
      </c>
      <c r="Q64" s="12"/>
      <c r="R64" s="101"/>
      <c r="T64" s="37"/>
      <c r="U64" s="37"/>
    </row>
    <row r="65" spans="1:21" ht="15.75">
      <c r="A65" s="141">
        <v>3.22361</v>
      </c>
      <c r="B65" s="133"/>
      <c r="C65" s="29">
        <f t="shared" si="6"/>
        <v>2022</v>
      </c>
      <c r="D65" s="76"/>
      <c r="E65" s="90">
        <f t="shared" si="1"/>
        <v>1.350768908443327</v>
      </c>
      <c r="F65" s="76"/>
      <c r="G65" s="90">
        <f t="shared" si="12"/>
        <v>1.350768908443327</v>
      </c>
      <c r="H65" s="91">
        <f t="shared" si="13"/>
        <v>0.0892009420160087</v>
      </c>
      <c r="I65" s="12"/>
      <c r="K65" s="32" t="s">
        <v>120</v>
      </c>
      <c r="L65" s="76"/>
      <c r="M65" s="90">
        <f>(+E59+E60)/2</f>
        <v>1.0847349675256652</v>
      </c>
      <c r="N65" s="76"/>
      <c r="O65" s="90">
        <f t="shared" si="10"/>
        <v>1.0781549020955286</v>
      </c>
      <c r="P65" s="91">
        <f t="shared" si="11"/>
        <v>0.04507974187089103</v>
      </c>
      <c r="Q65" s="12"/>
      <c r="R65" s="101"/>
      <c r="T65" s="37"/>
      <c r="U65" s="37"/>
    </row>
    <row r="66" spans="1:21" ht="15.75">
      <c r="A66" s="141">
        <v>3.41166</v>
      </c>
      <c r="B66" s="133"/>
      <c r="C66" s="29">
        <f t="shared" si="6"/>
        <v>2023</v>
      </c>
      <c r="D66" s="76"/>
      <c r="E66" s="90">
        <f t="shared" si="1"/>
        <v>1.429566310496543</v>
      </c>
      <c r="F66" s="76"/>
      <c r="G66" s="90">
        <f t="shared" si="12"/>
        <v>1.429566310496543</v>
      </c>
      <c r="H66" s="91">
        <f t="shared" si="13"/>
        <v>0.05833522045160544</v>
      </c>
      <c r="I66" s="12"/>
      <c r="K66" s="32" t="s">
        <v>121</v>
      </c>
      <c r="L66" s="76"/>
      <c r="M66" s="90">
        <f>(+E61+E62)/2</f>
        <v>1.1502367483762832</v>
      </c>
      <c r="N66" s="76"/>
      <c r="O66" s="90">
        <f t="shared" si="10"/>
        <v>1.1432593453321755</v>
      </c>
      <c r="P66" s="91">
        <f t="shared" si="11"/>
        <v>0.060385055162396784</v>
      </c>
      <c r="Q66" s="12"/>
      <c r="R66" s="101"/>
      <c r="T66" s="37"/>
      <c r="U66" s="37"/>
    </row>
    <row r="67" spans="1:21" ht="15.75">
      <c r="A67" s="141">
        <v>3.52362</v>
      </c>
      <c r="B67" s="133"/>
      <c r="C67" s="29">
        <f t="shared" si="6"/>
        <v>2024</v>
      </c>
      <c r="D67" s="76"/>
      <c r="E67" s="90">
        <f>A67/$A$55</f>
        <v>1.476480201131364</v>
      </c>
      <c r="F67" s="76"/>
      <c r="G67" s="90">
        <f t="shared" si="12"/>
        <v>1.476480201131364</v>
      </c>
      <c r="H67" s="91">
        <f t="shared" si="13"/>
        <v>0.03281686920736537</v>
      </c>
      <c r="I67" s="12"/>
      <c r="K67" s="32" t="s">
        <v>135</v>
      </c>
      <c r="L67" s="76"/>
      <c r="M67" s="90">
        <f>(+E63+E64)/2</f>
        <v>1.2120741671904462</v>
      </c>
      <c r="N67" s="76"/>
      <c r="O67" s="90">
        <f>M67/$O$8</f>
        <v>1.2047216547656978</v>
      </c>
      <c r="P67" s="91">
        <f>+O67/O66-1</f>
        <v>0.053760600938419945</v>
      </c>
      <c r="Q67" s="12"/>
      <c r="R67" s="101"/>
      <c r="T67" s="37"/>
      <c r="U67" s="37"/>
    </row>
    <row r="68" spans="1:21" ht="15.75">
      <c r="A68" s="141">
        <v>3.59886</v>
      </c>
      <c r="B68" s="133"/>
      <c r="C68" s="29">
        <f t="shared" si="6"/>
        <v>2025</v>
      </c>
      <c r="D68" s="76"/>
      <c r="E68" s="90">
        <f>A68/$A$55</f>
        <v>1.5080075424261472</v>
      </c>
      <c r="F68" s="76"/>
      <c r="G68" s="90">
        <f t="shared" si="12"/>
        <v>1.5080075424261472</v>
      </c>
      <c r="H68" s="91">
        <f t="shared" si="13"/>
        <v>0.021353040339196605</v>
      </c>
      <c r="I68" s="12"/>
      <c r="K68" s="32" t="s">
        <v>143</v>
      </c>
      <c r="L68" s="76"/>
      <c r="M68" s="90">
        <f>(+E65+E66)/2</f>
        <v>1.390167609469935</v>
      </c>
      <c r="N68" s="76"/>
      <c r="O68" s="90">
        <f>M68/$O$8</f>
        <v>1.3817347718616528</v>
      </c>
      <c r="P68" s="91">
        <f>+O68/O67-1</f>
        <v>0.14693279264610015</v>
      </c>
      <c r="Q68" s="12"/>
      <c r="R68" s="101"/>
      <c r="T68" s="37"/>
      <c r="U68" s="37"/>
    </row>
    <row r="69" spans="1:21" ht="15.75">
      <c r="A69" s="141">
        <v>3.68377</v>
      </c>
      <c r="B69" s="133"/>
      <c r="C69" s="29">
        <f t="shared" si="6"/>
        <v>2026</v>
      </c>
      <c r="D69" s="76"/>
      <c r="E69" s="90">
        <f>A69/$A$55</f>
        <v>1.5435868426566102</v>
      </c>
      <c r="F69" s="76"/>
      <c r="G69" s="90">
        <f>E69/$G$8</f>
        <v>1.5435868426566102</v>
      </c>
      <c r="H69" s="91">
        <f>+G69/G68-1</f>
        <v>0.023593582412208214</v>
      </c>
      <c r="I69" s="12"/>
      <c r="K69" s="32" t="s">
        <v>153</v>
      </c>
      <c r="L69" s="76"/>
      <c r="M69" s="90">
        <f>(+E67+E68)/2</f>
        <v>1.4922438717787556</v>
      </c>
      <c r="N69" s="76"/>
      <c r="O69" s="90">
        <f>M69/$O$8</f>
        <v>1.4831918336238297</v>
      </c>
      <c r="P69" s="91">
        <f>+O69/O68-1</f>
        <v>0.07342730589712287</v>
      </c>
      <c r="Q69" s="12"/>
      <c r="R69" s="101"/>
      <c r="T69" s="37"/>
      <c r="U69" s="37"/>
    </row>
    <row r="70" spans="1:21" ht="15.75">
      <c r="A70" s="141">
        <v>3.76756</v>
      </c>
      <c r="B70" s="133"/>
      <c r="C70" s="29">
        <f t="shared" si="6"/>
        <v>2027</v>
      </c>
      <c r="D70" s="76"/>
      <c r="E70" s="90">
        <f>A70/$A$55</f>
        <v>1.578696836371255</v>
      </c>
      <c r="F70" s="76"/>
      <c r="G70" s="90">
        <f>E70/$G$8</f>
        <v>1.578696836371255</v>
      </c>
      <c r="H70" s="91">
        <f>+G70/G69-1</f>
        <v>0.022745719738203052</v>
      </c>
      <c r="I70" s="12"/>
      <c r="K70" s="32" t="s">
        <v>164</v>
      </c>
      <c r="L70" s="76"/>
      <c r="M70" s="90">
        <f>(+E69+E70)/2</f>
        <v>1.5611418395139327</v>
      </c>
      <c r="N70" s="76"/>
      <c r="O70" s="90">
        <f>M70/$O$8</f>
        <v>1.5516718622777812</v>
      </c>
      <c r="P70" s="91">
        <f>+O70/O69-1</f>
        <v>0.04617071581808596</v>
      </c>
      <c r="Q70" s="12"/>
      <c r="R70" s="101"/>
      <c r="T70" s="37"/>
      <c r="U70" s="37"/>
    </row>
    <row r="71" spans="1:21" ht="15.75">
      <c r="A71" s="141">
        <v>3.85417</v>
      </c>
      <c r="B71" s="133"/>
      <c r="C71" s="29">
        <f t="shared" si="6"/>
        <v>2028</v>
      </c>
      <c r="D71" s="76"/>
      <c r="E71" s="90">
        <f>A71/$A$55</f>
        <v>1.614988476848942</v>
      </c>
      <c r="F71" s="76"/>
      <c r="G71" s="90">
        <f>E71/$G$8</f>
        <v>1.614988476848942</v>
      </c>
      <c r="H71" s="91">
        <f>+G71/G70-1</f>
        <v>0.022988353204726586</v>
      </c>
      <c r="I71" s="12"/>
      <c r="K71" s="32" t="s">
        <v>176</v>
      </c>
      <c r="L71" s="76"/>
      <c r="M71" s="90">
        <f>(+E72+E71)/2</f>
        <v>1.6330106851037085</v>
      </c>
      <c r="N71" s="76"/>
      <c r="O71" s="90">
        <f>M71/$O$8</f>
        <v>1.6231047472684</v>
      </c>
      <c r="P71" s="91">
        <f>+O71/O70-1</f>
        <v>0.046036076780923585</v>
      </c>
      <c r="Q71" s="12"/>
      <c r="R71" s="101"/>
      <c r="T71" s="37"/>
      <c r="U71" s="37"/>
    </row>
    <row r="72" spans="1:21" ht="15.75">
      <c r="A72" s="141">
        <v>3.94019</v>
      </c>
      <c r="B72" s="133"/>
      <c r="C72" s="29">
        <f t="shared" si="6"/>
        <v>2029</v>
      </c>
      <c r="D72" s="76"/>
      <c r="E72" s="90">
        <f>A72/$A$55</f>
        <v>1.6510328933584748</v>
      </c>
      <c r="F72" s="76"/>
      <c r="G72" s="90">
        <f>E72/$G$8</f>
        <v>1.6510328933584748</v>
      </c>
      <c r="H72" s="91">
        <f>+G72/G71-1</f>
        <v>0.022318683400057715</v>
      </c>
      <c r="I72" s="12"/>
      <c r="K72" s="32"/>
      <c r="L72" s="76"/>
      <c r="M72" s="90"/>
      <c r="N72" s="76"/>
      <c r="O72" s="90"/>
      <c r="P72" s="91"/>
      <c r="Q72" s="12"/>
      <c r="R72" s="101"/>
      <c r="T72" s="37"/>
      <c r="U72" s="37"/>
    </row>
    <row r="73" spans="1:18" ht="15.75">
      <c r="A73" s="3"/>
      <c r="C73" s="92"/>
      <c r="D73" s="34"/>
      <c r="E73" s="93"/>
      <c r="F73" s="34"/>
      <c r="G73" s="94"/>
      <c r="H73" s="95"/>
      <c r="I73" s="35"/>
      <c r="K73" s="33"/>
      <c r="L73" s="34"/>
      <c r="M73" s="34"/>
      <c r="N73" s="34"/>
      <c r="O73" s="34"/>
      <c r="P73" s="34"/>
      <c r="Q73" s="35"/>
      <c r="R73" s="101"/>
    </row>
    <row r="74" spans="1:8" ht="15.75">
      <c r="A74" s="3"/>
      <c r="C74" s="38"/>
      <c r="E74" s="30"/>
      <c r="G74" s="38"/>
      <c r="H74" s="71"/>
    </row>
    <row r="75" spans="1:8" ht="15.75">
      <c r="A75" s="3"/>
      <c r="C75" s="38"/>
      <c r="E75" s="30"/>
      <c r="G75" s="38"/>
      <c r="H75" s="71"/>
    </row>
    <row r="76" spans="1:8" ht="15.75">
      <c r="A76" s="3"/>
      <c r="C76" s="38"/>
      <c r="E76" s="30"/>
      <c r="G76" s="38"/>
      <c r="H76" s="38"/>
    </row>
    <row r="77" spans="1:8" ht="15.75">
      <c r="A77" s="3"/>
      <c r="C77" s="38"/>
      <c r="E77" s="30"/>
      <c r="G77" s="38"/>
      <c r="H77" s="38"/>
    </row>
    <row r="78" spans="1:8" ht="15.75">
      <c r="A78" s="3"/>
      <c r="C78" s="38"/>
      <c r="E78" s="30"/>
      <c r="G78" s="38"/>
      <c r="H78" s="38"/>
    </row>
    <row r="79" spans="3:8" ht="15.75">
      <c r="C79" s="38"/>
      <c r="E79" s="30"/>
      <c r="G79" s="38"/>
      <c r="H79" s="38"/>
    </row>
    <row r="80" spans="1:8" ht="15.75">
      <c r="A80" s="39"/>
      <c r="C80" s="38"/>
      <c r="E80" s="30"/>
      <c r="G80" s="38"/>
      <c r="H80" s="38"/>
    </row>
  </sheetData>
  <sheetProtection/>
  <printOptions horizontalCentered="1"/>
  <pageMargins left="0.5" right="0.5" top="1" bottom="0.5" header="0.5" footer="0.5"/>
  <pageSetup fitToHeight="1" fitToWidth="1" horizontalDpi="300" verticalDpi="300" orientation="portrait" scale="68" r:id="rId3"/>
  <headerFooter alignWithMargins="0">
    <oddHeader>&amp;L&amp;"Times New Roman,Italic"LEAP Office&amp;R&amp;"Times New Roman,Regular"&amp;10&amp;D</oddHeader>
  </headerFooter>
  <legacyDrawing r:id="rId2"/>
</worksheet>
</file>

<file path=xl/worksheets/sheet6.xml><?xml version="1.0" encoding="utf-8"?>
<worksheet xmlns="http://schemas.openxmlformats.org/spreadsheetml/2006/main" xmlns:r="http://schemas.openxmlformats.org/officeDocument/2006/relationships">
  <sheetPr codeName="Sheet9" transitionEvaluation="1">
    <pageSetUpPr fitToPage="1"/>
  </sheetPr>
  <dimension ref="A1:H54"/>
  <sheetViews>
    <sheetView showGridLines="0" zoomScale="85" zoomScaleNormal="85" zoomScalePageLayoutView="0" workbookViewId="0" topLeftCell="A1">
      <pane ySplit="9" topLeftCell="A27" activePane="bottomLeft" state="frozen"/>
      <selection pane="topLeft" activeCell="C1" sqref="C1"/>
      <selection pane="bottomLeft" activeCell="C1" sqref="C1"/>
    </sheetView>
  </sheetViews>
  <sheetFormatPr defaultColWidth="9.77734375" defaultRowHeight="15.75"/>
  <cols>
    <col min="1" max="1" width="10.77734375" style="1" customWidth="1"/>
    <col min="2" max="3" width="8.77734375" style="1" customWidth="1"/>
    <col min="4" max="4" width="2.77734375" style="1" customWidth="1"/>
    <col min="5" max="5" width="8.77734375" style="1" customWidth="1"/>
    <col min="6" max="6" width="2.77734375" style="1" customWidth="1"/>
    <col min="7" max="7" width="8.77734375" style="1" customWidth="1"/>
    <col min="8" max="8" width="2.77734375" style="1" customWidth="1"/>
    <col min="9" max="16384" width="9.77734375" style="1" customWidth="1"/>
  </cols>
  <sheetData>
    <row r="1" spans="2:3" ht="15.75" customHeight="1">
      <c r="B1" s="1" t="str">
        <f>+IPD!C1</f>
        <v>From Economic and Revenue Forecast Council (ERFC)--data corresponds to February 2024 Update </v>
      </c>
      <c r="C1" s="172"/>
    </row>
    <row r="2" ht="15.75" customHeight="1">
      <c r="B2" s="1" t="str">
        <f>+SeattleCPI!C2</f>
        <v>Prior years occasionally change as they are seasonally adjusted by the ERFC.</v>
      </c>
    </row>
    <row r="3" ht="15.75" customHeight="1"/>
    <row r="4" ht="15.75" customHeight="1"/>
    <row r="5" spans="1:8" ht="15.75" customHeight="1">
      <c r="A5" s="13"/>
      <c r="B5" s="6"/>
      <c r="C5" s="7"/>
      <c r="D5" s="7"/>
      <c r="E5" s="7"/>
      <c r="F5" s="7"/>
      <c r="G5" s="7"/>
      <c r="H5" s="78"/>
    </row>
    <row r="6" spans="1:8" ht="15.75" customHeight="1">
      <c r="A6" s="13"/>
      <c r="B6" s="9" t="s">
        <v>90</v>
      </c>
      <c r="C6" s="75"/>
      <c r="D6" s="75"/>
      <c r="E6" s="75"/>
      <c r="F6" s="75"/>
      <c r="G6" s="75"/>
      <c r="H6" s="79"/>
    </row>
    <row r="7" spans="2:8" ht="15.75" customHeight="1">
      <c r="B7" s="11"/>
      <c r="C7" s="76"/>
      <c r="D7" s="76"/>
      <c r="E7" s="76"/>
      <c r="F7" s="76"/>
      <c r="G7" s="76"/>
      <c r="H7" s="12"/>
    </row>
    <row r="8" spans="2:8" ht="31.5">
      <c r="B8" s="11"/>
      <c r="C8" s="80" t="s">
        <v>88</v>
      </c>
      <c r="D8" s="76"/>
      <c r="E8" s="80" t="s">
        <v>89</v>
      </c>
      <c r="F8" s="74"/>
      <c r="G8" s="80" t="s">
        <v>91</v>
      </c>
      <c r="H8" s="12"/>
    </row>
    <row r="9" spans="2:8" ht="15.75">
      <c r="B9" s="11"/>
      <c r="C9" s="74"/>
      <c r="D9" s="76"/>
      <c r="E9" s="74"/>
      <c r="F9" s="74"/>
      <c r="G9" s="74"/>
      <c r="H9" s="12"/>
    </row>
    <row r="10" spans="1:8" ht="15.75" customHeight="1">
      <c r="A10" s="28"/>
      <c r="B10" s="11"/>
      <c r="C10" s="77">
        <v>1995</v>
      </c>
      <c r="D10" s="76"/>
      <c r="E10" s="77">
        <f>+C10+2</f>
        <v>1997</v>
      </c>
      <c r="F10" s="77"/>
      <c r="G10" s="103">
        <f>+CYSeattleCPI!H38</f>
        <v>0.03010825439783482</v>
      </c>
      <c r="H10" s="31"/>
    </row>
    <row r="11" spans="1:8" ht="15.75" customHeight="1">
      <c r="A11" s="28"/>
      <c r="B11" s="11"/>
      <c r="C11" s="77">
        <f>+C10+1</f>
        <v>1996</v>
      </c>
      <c r="D11" s="76"/>
      <c r="E11" s="77">
        <f aca="true" t="shared" si="0" ref="E11:E24">+C11+2</f>
        <v>1998</v>
      </c>
      <c r="F11" s="77"/>
      <c r="G11" s="103">
        <f>+CYSeattleCPI!H39</f>
        <v>0.0344827586206895</v>
      </c>
      <c r="H11" s="31"/>
    </row>
    <row r="12" spans="1:8" ht="15.75" customHeight="1">
      <c r="A12" s="28"/>
      <c r="B12" s="11"/>
      <c r="C12" s="77">
        <f aca="true" t="shared" si="1" ref="C12:C24">+C11+1</f>
        <v>1997</v>
      </c>
      <c r="D12" s="76"/>
      <c r="E12" s="77">
        <f t="shared" si="0"/>
        <v>1999</v>
      </c>
      <c r="F12" s="77"/>
      <c r="G12" s="103">
        <f>+CYSeattleCPI!H40</f>
        <v>0.03492063492063502</v>
      </c>
      <c r="H12" s="31"/>
    </row>
    <row r="13" spans="1:8" ht="15.75" customHeight="1">
      <c r="A13" s="28"/>
      <c r="B13" s="11"/>
      <c r="C13" s="77">
        <f t="shared" si="1"/>
        <v>1998</v>
      </c>
      <c r="D13" s="76"/>
      <c r="E13" s="77">
        <f t="shared" si="0"/>
        <v>2000</v>
      </c>
      <c r="F13" s="77"/>
      <c r="G13" s="103">
        <f>+CYSeattleCPI!H41</f>
        <v>0.02914110429447847</v>
      </c>
      <c r="H13" s="31"/>
    </row>
    <row r="14" spans="1:8" ht="15.75" customHeight="1">
      <c r="A14" s="28"/>
      <c r="B14" s="11"/>
      <c r="C14" s="77">
        <f t="shared" si="1"/>
        <v>1999</v>
      </c>
      <c r="D14" s="76"/>
      <c r="E14" s="77">
        <f t="shared" si="0"/>
        <v>2001</v>
      </c>
      <c r="F14" s="77"/>
      <c r="G14" s="103">
        <f>+CYSeattleCPI!H42</f>
        <v>0.030044709388971746</v>
      </c>
      <c r="H14" s="31"/>
    </row>
    <row r="15" spans="1:8" ht="15.75" customHeight="1">
      <c r="A15" s="28"/>
      <c r="B15" s="11"/>
      <c r="C15" s="77">
        <f t="shared" si="1"/>
        <v>2000</v>
      </c>
      <c r="D15" s="76"/>
      <c r="E15" s="77">
        <f t="shared" si="0"/>
        <v>2002</v>
      </c>
      <c r="F15" s="77"/>
      <c r="G15" s="103">
        <f>+CYSeattleCPI!H43</f>
        <v>0.03712020371549274</v>
      </c>
      <c r="H15" s="31"/>
    </row>
    <row r="16" spans="1:8" ht="15.75" customHeight="1">
      <c r="A16" s="28"/>
      <c r="B16" s="11"/>
      <c r="C16" s="77">
        <f t="shared" si="1"/>
        <v>2001</v>
      </c>
      <c r="D16" s="76"/>
      <c r="E16" s="77">
        <f t="shared" si="0"/>
        <v>2003</v>
      </c>
      <c r="F16" s="77"/>
      <c r="G16" s="103">
        <f>+CYSeattleCPI!H44</f>
        <v>0.03622686993593871</v>
      </c>
      <c r="H16" s="31"/>
    </row>
    <row r="17" spans="1:8" ht="15.75" customHeight="1">
      <c r="A17" s="28"/>
      <c r="B17" s="11"/>
      <c r="C17" s="77">
        <f t="shared" si="1"/>
        <v>2002</v>
      </c>
      <c r="D17" s="76"/>
      <c r="E17" s="77">
        <f t="shared" si="0"/>
        <v>2004</v>
      </c>
      <c r="F17" s="77"/>
      <c r="G17" s="103">
        <f>+CYSeattleCPI!H45</f>
        <v>0.019661166637945815</v>
      </c>
      <c r="H17" s="31"/>
    </row>
    <row r="18" spans="1:8" ht="15.75" customHeight="1">
      <c r="A18" s="28"/>
      <c r="B18" s="11"/>
      <c r="C18" s="77">
        <f t="shared" si="1"/>
        <v>2003</v>
      </c>
      <c r="D18" s="76"/>
      <c r="E18" s="77">
        <f t="shared" si="0"/>
        <v>2005</v>
      </c>
      <c r="F18" s="77"/>
      <c r="G18" s="103">
        <f>+CYSeattleCPI!H46</f>
        <v>0.015949552937200018</v>
      </c>
      <c r="H18" s="31"/>
    </row>
    <row r="19" spans="1:8" ht="15.75" customHeight="1">
      <c r="A19" s="28"/>
      <c r="B19" s="11"/>
      <c r="C19" s="77">
        <f t="shared" si="1"/>
        <v>2004</v>
      </c>
      <c r="D19" s="76"/>
      <c r="E19" s="77">
        <f t="shared" si="0"/>
        <v>2006</v>
      </c>
      <c r="F19" s="77"/>
      <c r="G19" s="103">
        <f>+CYSeattleCPI!H47</f>
        <v>0.012237026101150628</v>
      </c>
      <c r="H19" s="31"/>
    </row>
    <row r="20" spans="1:8" ht="15.75" customHeight="1">
      <c r="A20" s="28"/>
      <c r="B20" s="11"/>
      <c r="C20" s="77">
        <f t="shared" si="1"/>
        <v>2005</v>
      </c>
      <c r="D20" s="76"/>
      <c r="E20" s="77">
        <f t="shared" si="0"/>
        <v>2007</v>
      </c>
      <c r="F20" s="77"/>
      <c r="G20" s="103">
        <f>+CYSeattleCPI!H48</f>
        <v>0.0282866254795322</v>
      </c>
      <c r="H20" s="31"/>
    </row>
    <row r="21" spans="1:8" ht="15.75" customHeight="1">
      <c r="A21" s="28"/>
      <c r="B21" s="11"/>
      <c r="C21" s="77">
        <f t="shared" si="1"/>
        <v>2006</v>
      </c>
      <c r="D21" s="76"/>
      <c r="E21" s="77">
        <f t="shared" si="0"/>
        <v>2008</v>
      </c>
      <c r="F21" s="77"/>
      <c r="G21" s="103">
        <f>+CYSeattleCPI!H49</f>
        <v>0.036967672015542075</v>
      </c>
      <c r="H21" s="31"/>
    </row>
    <row r="22" spans="1:8" ht="15.75" customHeight="1">
      <c r="A22" s="28"/>
      <c r="B22" s="11"/>
      <c r="C22" s="77">
        <f t="shared" si="1"/>
        <v>2007</v>
      </c>
      <c r="D22" s="76"/>
      <c r="E22" s="77">
        <f t="shared" si="0"/>
        <v>2009</v>
      </c>
      <c r="F22" s="77"/>
      <c r="G22" s="103">
        <f>+CYSeattleCPI!H50</f>
        <v>0.03862621670174504</v>
      </c>
      <c r="H22" s="31"/>
    </row>
    <row r="23" spans="1:8" ht="15.75" customHeight="1">
      <c r="A23" s="28"/>
      <c r="B23" s="11"/>
      <c r="C23" s="77">
        <f t="shared" si="1"/>
        <v>2008</v>
      </c>
      <c r="D23" s="76"/>
      <c r="E23" s="77">
        <f t="shared" si="0"/>
        <v>2010</v>
      </c>
      <c r="F23" s="77"/>
      <c r="G23" s="103">
        <f>+CYSeattleCPI!H51</f>
        <v>0.041975228494187444</v>
      </c>
      <c r="H23" s="31"/>
    </row>
    <row r="24" spans="1:8" ht="15.75" customHeight="1">
      <c r="A24" s="28"/>
      <c r="B24" s="11"/>
      <c r="C24" s="77">
        <f t="shared" si="1"/>
        <v>2009</v>
      </c>
      <c r="D24" s="76"/>
      <c r="E24" s="77">
        <f t="shared" si="0"/>
        <v>2011</v>
      </c>
      <c r="F24" s="77"/>
      <c r="G24" s="103">
        <f>+CYSeattleCPI!H52</f>
        <v>0.005834368032469506</v>
      </c>
      <c r="H24" s="31"/>
    </row>
    <row r="25" spans="1:8" ht="15.75" customHeight="1">
      <c r="A25" s="28"/>
      <c r="B25" s="11"/>
      <c r="C25" s="77">
        <f aca="true" t="shared" si="2" ref="C25:C44">+C24+1</f>
        <v>2010</v>
      </c>
      <c r="D25" s="76"/>
      <c r="E25" s="77">
        <f aca="true" t="shared" si="3" ref="E25:E38">+C25+2</f>
        <v>2012</v>
      </c>
      <c r="F25" s="77"/>
      <c r="G25" s="103">
        <f>+CYSeattleCPI!H53</f>
        <v>0.0029422956100064734</v>
      </c>
      <c r="H25" s="31"/>
    </row>
    <row r="26" spans="1:8" ht="15.75" customHeight="1">
      <c r="A26" s="28"/>
      <c r="B26" s="11"/>
      <c r="C26" s="77">
        <f t="shared" si="2"/>
        <v>2011</v>
      </c>
      <c r="D26" s="76"/>
      <c r="E26" s="77">
        <f t="shared" si="3"/>
        <v>2013</v>
      </c>
      <c r="F26" s="77"/>
      <c r="G26" s="103">
        <f>+CYSeattleCPI!H54</f>
        <v>0.026791189302934892</v>
      </c>
      <c r="H26" s="31"/>
    </row>
    <row r="27" spans="1:8" ht="15.75" customHeight="1">
      <c r="A27" s="28"/>
      <c r="B27" s="11"/>
      <c r="C27" s="77">
        <f t="shared" si="2"/>
        <v>2012</v>
      </c>
      <c r="D27" s="76"/>
      <c r="E27" s="77">
        <f t="shared" si="3"/>
        <v>2014</v>
      </c>
      <c r="F27" s="77"/>
      <c r="G27" s="103">
        <f>+CYSeattleCPI!H55</f>
        <v>0.02534027634563829</v>
      </c>
      <c r="H27" s="31"/>
    </row>
    <row r="28" spans="1:8" ht="15.75" customHeight="1">
      <c r="A28" s="28"/>
      <c r="B28" s="11"/>
      <c r="C28" s="77">
        <f t="shared" si="2"/>
        <v>2013</v>
      </c>
      <c r="D28" s="76"/>
      <c r="E28" s="77">
        <f t="shared" si="3"/>
        <v>2015</v>
      </c>
      <c r="F28" s="77"/>
      <c r="G28" s="103">
        <f>+CYSeattleCPI!H56</f>
        <v>0.012206159648020298</v>
      </c>
      <c r="H28" s="31"/>
    </row>
    <row r="29" spans="1:8" ht="15.75" customHeight="1">
      <c r="A29" s="28"/>
      <c r="B29" s="11"/>
      <c r="C29" s="77">
        <f t="shared" si="2"/>
        <v>2014</v>
      </c>
      <c r="D29" s="76"/>
      <c r="E29" s="77">
        <f t="shared" si="3"/>
        <v>2016</v>
      </c>
      <c r="F29" s="77"/>
      <c r="G29" s="103">
        <f>+CYSeattleCPI!H57</f>
        <v>0.018475511564270963</v>
      </c>
      <c r="H29" s="31"/>
    </row>
    <row r="30" spans="1:8" ht="15.75" customHeight="1">
      <c r="A30" s="28"/>
      <c r="B30" s="11"/>
      <c r="C30" s="77">
        <f t="shared" si="2"/>
        <v>2015</v>
      </c>
      <c r="D30" s="76"/>
      <c r="E30" s="77">
        <f t="shared" si="3"/>
        <v>2017</v>
      </c>
      <c r="F30" s="77"/>
      <c r="G30" s="103">
        <f>+CYSeattleCPI!H58</f>
        <v>0.01365302854169892</v>
      </c>
      <c r="H30" s="31"/>
    </row>
    <row r="31" spans="1:8" ht="15.75" customHeight="1">
      <c r="A31" s="28"/>
      <c r="B31" s="11"/>
      <c r="C31" s="77">
        <f t="shared" si="2"/>
        <v>2016</v>
      </c>
      <c r="D31" s="76"/>
      <c r="E31" s="77">
        <f t="shared" si="3"/>
        <v>2018</v>
      </c>
      <c r="F31" s="77"/>
      <c r="G31" s="103">
        <f>+CYSeattleCPI!H59</f>
        <v>0.02251939771838729</v>
      </c>
      <c r="H31" s="31"/>
    </row>
    <row r="32" spans="1:8" ht="15.75" customHeight="1">
      <c r="A32" s="28"/>
      <c r="B32" s="11"/>
      <c r="C32" s="77">
        <f t="shared" si="2"/>
        <v>2017</v>
      </c>
      <c r="D32" s="76"/>
      <c r="E32" s="77">
        <f t="shared" si="3"/>
        <v>2019</v>
      </c>
      <c r="F32" s="77"/>
      <c r="G32" s="103">
        <f>+CYSeattleCPI!H60</f>
        <v>0.030360665252292973</v>
      </c>
      <c r="H32" s="31"/>
    </row>
    <row r="33" spans="1:8" ht="15.75" customHeight="1">
      <c r="A33" s="28"/>
      <c r="B33" s="11"/>
      <c r="C33" s="77">
        <f t="shared" si="2"/>
        <v>2018</v>
      </c>
      <c r="D33" s="76"/>
      <c r="E33" s="77">
        <f t="shared" si="3"/>
        <v>2020</v>
      </c>
      <c r="F33" s="77"/>
      <c r="G33" s="103">
        <f>+CYSeattleCPI!H61</f>
        <v>0.03179532851493683</v>
      </c>
      <c r="H33" s="31"/>
    </row>
    <row r="34" spans="1:8" ht="15.75" customHeight="1">
      <c r="A34" s="28"/>
      <c r="B34" s="11"/>
      <c r="C34" s="77">
        <f t="shared" si="2"/>
        <v>2019</v>
      </c>
      <c r="D34" s="76"/>
      <c r="E34" s="77">
        <f t="shared" si="3"/>
        <v>2021</v>
      </c>
      <c r="F34" s="77"/>
      <c r="G34" s="103">
        <f>+CYSeattleCPI!H62</f>
        <v>0.02513491480909047</v>
      </c>
      <c r="H34" s="31"/>
    </row>
    <row r="35" spans="1:8" ht="15.75" customHeight="1">
      <c r="A35" s="28"/>
      <c r="B35" s="11"/>
      <c r="C35" s="77">
        <f t="shared" si="2"/>
        <v>2020</v>
      </c>
      <c r="D35" s="76"/>
      <c r="E35" s="77">
        <f t="shared" si="3"/>
        <v>2022</v>
      </c>
      <c r="F35" s="77"/>
      <c r="G35" s="103">
        <f>+CYSeattleCPI!H63</f>
        <v>0.01673557361889233</v>
      </c>
      <c r="H35" s="31"/>
    </row>
    <row r="36" spans="1:8" ht="15.75" customHeight="1">
      <c r="A36" s="28"/>
      <c r="B36" s="11"/>
      <c r="C36" s="77">
        <f t="shared" si="2"/>
        <v>2021</v>
      </c>
      <c r="D36" s="76"/>
      <c r="E36" s="77">
        <f t="shared" si="3"/>
        <v>2023</v>
      </c>
      <c r="F36" s="77"/>
      <c r="G36" s="103">
        <f>+CYSeattleCPI!H64</f>
        <v>0.047419681344271325</v>
      </c>
      <c r="H36" s="31"/>
    </row>
    <row r="37" spans="1:8" ht="15.75" customHeight="1">
      <c r="A37" s="28"/>
      <c r="B37" s="11"/>
      <c r="C37" s="77">
        <f t="shared" si="2"/>
        <v>2022</v>
      </c>
      <c r="D37" s="76"/>
      <c r="E37" s="77">
        <f t="shared" si="3"/>
        <v>2024</v>
      </c>
      <c r="F37" s="77"/>
      <c r="G37" s="103">
        <f>+CYSeattleCPI!H65</f>
        <v>0.0892009420160087</v>
      </c>
      <c r="H37" s="31"/>
    </row>
    <row r="38" spans="1:8" ht="15.75" customHeight="1">
      <c r="A38" s="28"/>
      <c r="B38" s="11"/>
      <c r="C38" s="77">
        <f t="shared" si="2"/>
        <v>2023</v>
      </c>
      <c r="D38" s="76"/>
      <c r="E38" s="77">
        <f t="shared" si="3"/>
        <v>2025</v>
      </c>
      <c r="F38" s="77"/>
      <c r="G38" s="103">
        <f>+CYSeattleCPI!H66</f>
        <v>0.05833522045160544</v>
      </c>
      <c r="H38" s="31"/>
    </row>
    <row r="39" spans="1:8" ht="15.75" customHeight="1">
      <c r="A39" s="28"/>
      <c r="B39" s="11"/>
      <c r="C39" s="77">
        <f t="shared" si="2"/>
        <v>2024</v>
      </c>
      <c r="D39" s="76"/>
      <c r="E39" s="77">
        <f>+C39+2</f>
        <v>2026</v>
      </c>
      <c r="F39" s="77"/>
      <c r="G39" s="103">
        <f>+CYSeattleCPI!H67</f>
        <v>0.03281686920736537</v>
      </c>
      <c r="H39" s="31"/>
    </row>
    <row r="40" spans="1:8" ht="15.75" customHeight="1">
      <c r="A40" s="28"/>
      <c r="B40" s="11"/>
      <c r="C40" s="77">
        <f t="shared" si="2"/>
        <v>2025</v>
      </c>
      <c r="D40" s="76"/>
      <c r="E40" s="77">
        <f>+C40+2</f>
        <v>2027</v>
      </c>
      <c r="F40" s="77"/>
      <c r="G40" s="103">
        <f>+CYSeattleCPI!H68</f>
        <v>0.021353040339196605</v>
      </c>
      <c r="H40" s="31"/>
    </row>
    <row r="41" spans="1:8" ht="15.75" customHeight="1">
      <c r="A41" s="28"/>
      <c r="B41" s="11"/>
      <c r="C41" s="77">
        <f t="shared" si="2"/>
        <v>2026</v>
      </c>
      <c r="D41" s="76"/>
      <c r="E41" s="77">
        <f>+C41+2</f>
        <v>2028</v>
      </c>
      <c r="F41" s="77"/>
      <c r="G41" s="103">
        <f>+CYSeattleCPI!H69</f>
        <v>0.023593582412208214</v>
      </c>
      <c r="H41" s="31"/>
    </row>
    <row r="42" spans="1:8" ht="15.75" customHeight="1">
      <c r="A42" s="28"/>
      <c r="B42" s="11"/>
      <c r="C42" s="77">
        <f t="shared" si="2"/>
        <v>2027</v>
      </c>
      <c r="D42" s="76"/>
      <c r="E42" s="77">
        <f>+C42+2</f>
        <v>2029</v>
      </c>
      <c r="F42" s="77"/>
      <c r="G42" s="103">
        <f>+CYSeattleCPI!H70</f>
        <v>0.022745719738203052</v>
      </c>
      <c r="H42" s="31"/>
    </row>
    <row r="43" spans="1:8" ht="15.75" customHeight="1">
      <c r="A43" s="28"/>
      <c r="B43" s="11"/>
      <c r="C43" s="77">
        <f t="shared" si="2"/>
        <v>2028</v>
      </c>
      <c r="D43" s="76"/>
      <c r="E43" s="77">
        <f>+C43+2</f>
        <v>2030</v>
      </c>
      <c r="F43" s="77"/>
      <c r="G43" s="103">
        <f>+CYSeattleCPI!H71</f>
        <v>0.022988353204726586</v>
      </c>
      <c r="H43" s="31"/>
    </row>
    <row r="44" spans="1:8" ht="15.75" customHeight="1">
      <c r="A44" s="28"/>
      <c r="B44" s="11"/>
      <c r="C44" s="77">
        <f t="shared" si="2"/>
        <v>2029</v>
      </c>
      <c r="D44" s="76"/>
      <c r="E44" s="77">
        <f>+C44+2</f>
        <v>2031</v>
      </c>
      <c r="F44" s="77"/>
      <c r="G44" s="103">
        <f>+CYSeattleCPI!H72</f>
        <v>0.022318683400057715</v>
      </c>
      <c r="H44" s="31"/>
    </row>
    <row r="45" spans="1:8" ht="15.75" customHeight="1">
      <c r="A45" s="3"/>
      <c r="B45" s="33"/>
      <c r="C45" s="34"/>
      <c r="D45" s="34"/>
      <c r="E45" s="34"/>
      <c r="F45" s="34"/>
      <c r="G45" s="34"/>
      <c r="H45" s="35"/>
    </row>
    <row r="46" ht="15.75">
      <c r="G46" s="71"/>
    </row>
    <row r="47" spans="3:7" ht="15.75">
      <c r="C47" s="30"/>
      <c r="G47" s="71"/>
    </row>
    <row r="48" spans="2:7" ht="15.75">
      <c r="B48" s="38"/>
      <c r="C48" s="30"/>
      <c r="E48" s="38"/>
      <c r="F48" s="38"/>
      <c r="G48" s="71"/>
    </row>
    <row r="49" spans="2:7" ht="15.75">
      <c r="B49" s="38"/>
      <c r="C49" s="30"/>
      <c r="E49" s="38"/>
      <c r="F49" s="38"/>
      <c r="G49" s="71"/>
    </row>
    <row r="50" spans="2:7" ht="15.75">
      <c r="B50" s="38"/>
      <c r="C50" s="30"/>
      <c r="E50" s="38"/>
      <c r="F50" s="38"/>
      <c r="G50" s="38"/>
    </row>
    <row r="51" spans="2:7" ht="15.75">
      <c r="B51" s="38"/>
      <c r="C51" s="30"/>
      <c r="E51" s="38"/>
      <c r="F51" s="38"/>
      <c r="G51" s="38"/>
    </row>
    <row r="52" spans="2:7" ht="15.75">
      <c r="B52" s="38"/>
      <c r="C52" s="30"/>
      <c r="E52" s="38"/>
      <c r="F52" s="38"/>
      <c r="G52" s="38"/>
    </row>
    <row r="53" spans="2:7" ht="15.75">
      <c r="B53" s="38"/>
      <c r="C53" s="30"/>
      <c r="E53" s="38"/>
      <c r="F53" s="38"/>
      <c r="G53" s="38"/>
    </row>
    <row r="54" spans="2:7" ht="15.75">
      <c r="B54" s="38"/>
      <c r="C54" s="30"/>
      <c r="E54" s="38"/>
      <c r="F54" s="38"/>
      <c r="G54" s="38"/>
    </row>
  </sheetData>
  <sheetProtection/>
  <printOptions horizontalCentered="1"/>
  <pageMargins left="0.5" right="0.5" top="1" bottom="0.5" header="0.5" footer="0.5"/>
  <pageSetup fitToHeight="1" fitToWidth="1" horizontalDpi="300" verticalDpi="300" orientation="portrait" r:id="rId1"/>
  <headerFooter alignWithMargins="0">
    <oddHeader>&amp;L&amp;"Times New Roman,Italic"LEAP Office&amp;R&amp;"Times New Roman,Regular"&amp;10&amp;D</oddHeader>
  </headerFooter>
</worksheet>
</file>

<file path=xl/worksheets/sheet7.xml><?xml version="1.0" encoding="utf-8"?>
<worksheet xmlns="http://schemas.openxmlformats.org/spreadsheetml/2006/main" xmlns:r="http://schemas.openxmlformats.org/officeDocument/2006/relationships">
  <sheetPr codeName="Sheet10" transitionEvaluation="1">
    <pageSetUpPr fitToPage="1"/>
  </sheetPr>
  <dimension ref="A1:F55"/>
  <sheetViews>
    <sheetView showGridLines="0" zoomScale="85" zoomScaleNormal="85" zoomScalePageLayoutView="0" workbookViewId="0" topLeftCell="A1">
      <pane ySplit="8" topLeftCell="A30" activePane="bottomLeft" state="frozen"/>
      <selection pane="topLeft" activeCell="C1" sqref="C1"/>
      <selection pane="bottomLeft" activeCell="C1" sqref="C1"/>
    </sheetView>
  </sheetViews>
  <sheetFormatPr defaultColWidth="9.77734375" defaultRowHeight="15.75"/>
  <cols>
    <col min="1" max="1" width="10.77734375" style="1" customWidth="1"/>
    <col min="2" max="2" width="8.77734375" style="1" customWidth="1"/>
    <col min="3" max="3" width="7.99609375" style="1" customWidth="1"/>
    <col min="4" max="4" width="8.77734375" style="1" customWidth="1"/>
    <col min="5" max="5" width="26.5546875" style="1" customWidth="1"/>
    <col min="6" max="6" width="2.77734375" style="1" customWidth="1"/>
    <col min="7" max="16384" width="9.77734375" style="1" customWidth="1"/>
  </cols>
  <sheetData>
    <row r="1" ht="15.75" customHeight="1">
      <c r="B1" s="1" t="s">
        <v>163</v>
      </c>
    </row>
    <row r="2" ht="15.75" customHeight="1">
      <c r="B2" s="1" t="s">
        <v>170</v>
      </c>
    </row>
    <row r="3" ht="15.75" customHeight="1">
      <c r="B3" s="171"/>
    </row>
    <row r="4" spans="1:6" ht="15.75" customHeight="1">
      <c r="A4" s="13"/>
      <c r="B4" s="6"/>
      <c r="C4" s="7"/>
      <c r="D4" s="7"/>
      <c r="E4" s="7"/>
      <c r="F4" s="78"/>
    </row>
    <row r="5" spans="1:6" ht="15.75" customHeight="1">
      <c r="A5" s="13"/>
      <c r="B5" s="9" t="s">
        <v>95</v>
      </c>
      <c r="C5" s="75"/>
      <c r="D5" s="75"/>
      <c r="E5" s="75"/>
      <c r="F5" s="79"/>
    </row>
    <row r="6" spans="2:6" ht="15.75" customHeight="1">
      <c r="B6" s="11"/>
      <c r="C6" s="76"/>
      <c r="D6" s="76"/>
      <c r="E6" s="76"/>
      <c r="F6" s="12"/>
    </row>
    <row r="7" spans="2:6" ht="47.25">
      <c r="B7" s="11"/>
      <c r="C7" s="82" t="s">
        <v>92</v>
      </c>
      <c r="D7" s="82" t="s">
        <v>93</v>
      </c>
      <c r="E7" s="82" t="s">
        <v>94</v>
      </c>
      <c r="F7" s="12"/>
    </row>
    <row r="8" spans="2:6" ht="15.75">
      <c r="B8" s="11"/>
      <c r="C8" s="74"/>
      <c r="D8" s="74"/>
      <c r="E8" s="74"/>
      <c r="F8" s="12"/>
    </row>
    <row r="9" spans="2:6" ht="15.75">
      <c r="B9" s="11"/>
      <c r="C9" s="83">
        <v>1991</v>
      </c>
      <c r="D9" s="84">
        <v>0.0608</v>
      </c>
      <c r="E9" s="85"/>
      <c r="F9" s="12"/>
    </row>
    <row r="10" spans="2:6" ht="15.75">
      <c r="B10" s="11"/>
      <c r="C10" s="83">
        <f>+C9+1</f>
        <v>1992</v>
      </c>
      <c r="D10" s="84">
        <v>0.0702</v>
      </c>
      <c r="E10" s="85"/>
      <c r="F10" s="12"/>
    </row>
    <row r="11" spans="2:6" ht="15.75">
      <c r="B11" s="11"/>
      <c r="C11" s="83">
        <f aca="true" t="shared" si="0" ref="C11:C36">+C10+1</f>
        <v>1993</v>
      </c>
      <c r="D11" s="84">
        <v>0.0743</v>
      </c>
      <c r="E11" s="85"/>
      <c r="F11" s="12"/>
    </row>
    <row r="12" spans="2:6" ht="15.75">
      <c r="B12" s="11"/>
      <c r="C12" s="83">
        <f t="shared" si="0"/>
        <v>1994</v>
      </c>
      <c r="D12" s="84">
        <v>0.0718</v>
      </c>
      <c r="E12" s="85"/>
      <c r="F12" s="12"/>
    </row>
    <row r="13" spans="1:6" ht="15.75" customHeight="1">
      <c r="A13" s="28"/>
      <c r="B13" s="11"/>
      <c r="C13" s="83">
        <f t="shared" si="0"/>
        <v>1995</v>
      </c>
      <c r="D13" s="84">
        <v>0.0621</v>
      </c>
      <c r="E13" s="85"/>
      <c r="F13" s="31"/>
    </row>
    <row r="14" spans="1:6" ht="15.75" customHeight="1">
      <c r="A14" s="28"/>
      <c r="B14" s="11"/>
      <c r="C14" s="83">
        <f t="shared" si="0"/>
        <v>1996</v>
      </c>
      <c r="D14" s="84">
        <v>0.0513</v>
      </c>
      <c r="E14" s="85"/>
      <c r="F14" s="31"/>
    </row>
    <row r="15" spans="1:6" ht="15.75" customHeight="1">
      <c r="A15" s="28"/>
      <c r="B15" s="11"/>
      <c r="C15" s="83">
        <f t="shared" si="0"/>
        <v>1997</v>
      </c>
      <c r="D15" s="84">
        <v>0.0445</v>
      </c>
      <c r="E15" s="85"/>
      <c r="F15" s="31"/>
    </row>
    <row r="16" spans="1:6" ht="15.75" customHeight="1">
      <c r="A16" s="28"/>
      <c r="B16" s="11"/>
      <c r="C16" s="83">
        <f t="shared" si="0"/>
        <v>1998</v>
      </c>
      <c r="D16" s="84">
        <v>0.0405</v>
      </c>
      <c r="E16" s="85"/>
      <c r="F16" s="31"/>
    </row>
    <row r="17" spans="1:6" ht="15.75" customHeight="1">
      <c r="A17" s="28"/>
      <c r="B17" s="11"/>
      <c r="C17" s="83">
        <f t="shared" si="0"/>
        <v>1999</v>
      </c>
      <c r="D17" s="84">
        <v>0.0418</v>
      </c>
      <c r="E17" s="85"/>
      <c r="F17" s="31"/>
    </row>
    <row r="18" spans="1:6" ht="15.75" customHeight="1">
      <c r="A18" s="28"/>
      <c r="B18" s="11"/>
      <c r="C18" s="83">
        <f t="shared" si="0"/>
        <v>2000</v>
      </c>
      <c r="D18" s="84">
        <v>0.0332</v>
      </c>
      <c r="E18" s="85"/>
      <c r="F18" s="31"/>
    </row>
    <row r="19" spans="1:6" ht="15.75" customHeight="1">
      <c r="A19" s="28"/>
      <c r="B19" s="11"/>
      <c r="C19" s="83">
        <f t="shared" si="0"/>
        <v>2001</v>
      </c>
      <c r="D19" s="84">
        <v>0.0287</v>
      </c>
      <c r="E19" s="85"/>
      <c r="F19" s="31"/>
    </row>
    <row r="20" spans="1:6" ht="15.75" customHeight="1">
      <c r="A20" s="28"/>
      <c r="B20" s="11"/>
      <c r="C20" s="83">
        <f t="shared" si="0"/>
        <v>2002</v>
      </c>
      <c r="D20" s="84">
        <v>0.0279</v>
      </c>
      <c r="E20" s="85"/>
      <c r="F20" s="31"/>
    </row>
    <row r="21" spans="1:6" ht="15.75" customHeight="1">
      <c r="A21" s="28"/>
      <c r="B21" s="11"/>
      <c r="C21" s="83">
        <f t="shared" si="0"/>
        <v>2003</v>
      </c>
      <c r="D21" s="84">
        <v>0.0329</v>
      </c>
      <c r="E21" s="85"/>
      <c r="F21" s="31"/>
    </row>
    <row r="22" spans="1:6" ht="15.75" customHeight="1">
      <c r="A22" s="28"/>
      <c r="B22" s="11"/>
      <c r="C22" s="83">
        <f t="shared" si="0"/>
        <v>2004</v>
      </c>
      <c r="D22" s="84">
        <v>0.032</v>
      </c>
      <c r="E22" s="85"/>
      <c r="F22" s="31"/>
    </row>
    <row r="23" spans="1:6" ht="15.75" customHeight="1">
      <c r="A23" s="28"/>
      <c r="B23" s="11"/>
      <c r="C23" s="83">
        <f t="shared" si="0"/>
        <v>2005</v>
      </c>
      <c r="D23" s="84">
        <v>0.0303</v>
      </c>
      <c r="E23" s="85"/>
      <c r="F23" s="31"/>
    </row>
    <row r="24" spans="1:6" ht="15.75" customHeight="1">
      <c r="A24" s="28"/>
      <c r="B24" s="11"/>
      <c r="C24" s="83">
        <f t="shared" si="0"/>
        <v>2006</v>
      </c>
      <c r="D24" s="84">
        <v>0.0282</v>
      </c>
      <c r="E24" s="85"/>
      <c r="F24" s="31"/>
    </row>
    <row r="25" spans="1:6" ht="15.75" customHeight="1">
      <c r="A25" s="28"/>
      <c r="B25" s="11"/>
      <c r="C25" s="83">
        <f t="shared" si="0"/>
        <v>2007</v>
      </c>
      <c r="D25" s="84">
        <v>0.0338</v>
      </c>
      <c r="E25" s="85"/>
      <c r="F25" s="31"/>
    </row>
    <row r="26" spans="1:6" ht="15.75" customHeight="1">
      <c r="A26" s="28"/>
      <c r="B26" s="11"/>
      <c r="C26" s="83">
        <f t="shared" si="0"/>
        <v>2008</v>
      </c>
      <c r="D26" s="84">
        <v>0.0553</v>
      </c>
      <c r="E26" s="85"/>
      <c r="F26" s="31"/>
    </row>
    <row r="27" spans="1:6" ht="15.75">
      <c r="A27" s="28"/>
      <c r="B27" s="11"/>
      <c r="C27" s="83">
        <f t="shared" si="0"/>
        <v>2009</v>
      </c>
      <c r="D27" s="84">
        <v>0.0557</v>
      </c>
      <c r="E27" s="85"/>
      <c r="F27" s="31"/>
    </row>
    <row r="28" spans="1:6" ht="15.75">
      <c r="A28" s="28"/>
      <c r="B28" s="11"/>
      <c r="C28" s="83">
        <f t="shared" si="0"/>
        <v>2010</v>
      </c>
      <c r="D28" s="84">
        <v>0.052</v>
      </c>
      <c r="E28" s="85"/>
      <c r="F28" s="31"/>
    </row>
    <row r="29" spans="1:6" ht="15.75">
      <c r="A29" s="28"/>
      <c r="B29" s="11"/>
      <c r="C29" s="83">
        <f t="shared" si="0"/>
        <v>2011</v>
      </c>
      <c r="D29" s="84">
        <v>0.0417</v>
      </c>
      <c r="E29" s="85"/>
      <c r="F29" s="31"/>
    </row>
    <row r="30" spans="1:6" ht="15.75">
      <c r="A30" s="28"/>
      <c r="B30" s="11"/>
      <c r="C30" s="83">
        <f t="shared" si="0"/>
        <v>2012</v>
      </c>
      <c r="D30" s="84">
        <v>0.0434</v>
      </c>
      <c r="E30" s="85"/>
      <c r="F30" s="31"/>
    </row>
    <row r="31" spans="1:6" ht="15.75">
      <c r="A31" s="28"/>
      <c r="B31" s="11"/>
      <c r="C31" s="83">
        <f t="shared" si="0"/>
        <v>2013</v>
      </c>
      <c r="D31" s="84">
        <v>0.044</v>
      </c>
      <c r="E31" s="85"/>
      <c r="F31" s="31"/>
    </row>
    <row r="32" spans="1:6" ht="15.75">
      <c r="A32" s="28"/>
      <c r="B32" s="11"/>
      <c r="C32" s="83">
        <f t="shared" si="0"/>
        <v>2014</v>
      </c>
      <c r="D32" s="142">
        <v>0.0465</v>
      </c>
      <c r="E32" s="85"/>
      <c r="F32" s="31"/>
    </row>
    <row r="33" spans="1:6" ht="15.75">
      <c r="A33" s="28"/>
      <c r="B33" s="11"/>
      <c r="C33" s="83">
        <f t="shared" si="0"/>
        <v>2015</v>
      </c>
      <c r="D33" s="142">
        <v>0.0448</v>
      </c>
      <c r="E33" s="85"/>
      <c r="F33" s="31"/>
    </row>
    <row r="34" spans="1:6" ht="15.75">
      <c r="A34" s="28"/>
      <c r="B34" s="11"/>
      <c r="C34" s="83">
        <f t="shared" si="0"/>
        <v>2016</v>
      </c>
      <c r="D34" s="142">
        <v>0.0433</v>
      </c>
      <c r="E34" s="85"/>
      <c r="F34" s="31"/>
    </row>
    <row r="35" spans="1:6" ht="15.75">
      <c r="A35" s="28"/>
      <c r="B35" s="11"/>
      <c r="C35" s="83">
        <f t="shared" si="0"/>
        <v>2017</v>
      </c>
      <c r="D35" s="142">
        <v>0.0437</v>
      </c>
      <c r="E35" s="85" t="s">
        <v>138</v>
      </c>
      <c r="F35" s="31"/>
    </row>
    <row r="36" spans="1:6" ht="15.75">
      <c r="A36" s="28"/>
      <c r="B36" s="11"/>
      <c r="C36" s="83">
        <f t="shared" si="0"/>
        <v>2018</v>
      </c>
      <c r="D36" s="142">
        <v>0.0408</v>
      </c>
      <c r="E36" s="85" t="s">
        <v>141</v>
      </c>
      <c r="F36" s="31"/>
    </row>
    <row r="37" spans="1:6" ht="15.75">
      <c r="A37" s="28"/>
      <c r="B37" s="11"/>
      <c r="C37" s="83">
        <f aca="true" t="shared" si="1" ref="C37:C45">+C36+1</f>
        <v>2019</v>
      </c>
      <c r="D37" s="142">
        <v>0.04</v>
      </c>
      <c r="E37" s="85" t="s">
        <v>142</v>
      </c>
      <c r="F37" s="31"/>
    </row>
    <row r="38" spans="1:6" ht="15.75">
      <c r="A38" s="28"/>
      <c r="B38" s="11"/>
      <c r="C38" s="83">
        <f t="shared" si="1"/>
        <v>2020</v>
      </c>
      <c r="D38" s="142">
        <v>0.0508</v>
      </c>
      <c r="E38" s="85" t="s">
        <v>151</v>
      </c>
      <c r="F38" s="31"/>
    </row>
    <row r="39" spans="1:6" ht="15.75">
      <c r="A39" s="28"/>
      <c r="B39" s="11"/>
      <c r="C39" s="83">
        <f t="shared" si="1"/>
        <v>2021</v>
      </c>
      <c r="D39" s="142">
        <v>0.0591</v>
      </c>
      <c r="E39" s="85" t="s">
        <v>152</v>
      </c>
      <c r="F39" s="31"/>
    </row>
    <row r="40" spans="1:6" ht="15.75">
      <c r="A40" s="28"/>
      <c r="B40" s="11"/>
      <c r="C40" s="83">
        <f t="shared" si="1"/>
        <v>2022</v>
      </c>
      <c r="D40" s="142">
        <v>0.06</v>
      </c>
      <c r="E40" s="85" t="s">
        <v>158</v>
      </c>
      <c r="F40" s="31"/>
    </row>
    <row r="41" spans="1:6" ht="15.75">
      <c r="A41" s="28"/>
      <c r="B41" s="11"/>
      <c r="C41" s="83">
        <f t="shared" si="1"/>
        <v>2023</v>
      </c>
      <c r="D41" s="142">
        <v>0.0586</v>
      </c>
      <c r="E41" s="85" t="s">
        <v>171</v>
      </c>
      <c r="F41" s="31"/>
    </row>
    <row r="42" spans="1:6" ht="15.75">
      <c r="A42" s="28"/>
      <c r="B42" s="11"/>
      <c r="C42" s="83">
        <f t="shared" si="1"/>
        <v>2024</v>
      </c>
      <c r="D42" s="142">
        <v>0.0622</v>
      </c>
      <c r="E42" s="85" t="s">
        <v>172</v>
      </c>
      <c r="F42" s="31"/>
    </row>
    <row r="43" spans="1:6" ht="15.75">
      <c r="A43" s="28"/>
      <c r="B43" s="11"/>
      <c r="C43" s="83">
        <f t="shared" si="1"/>
        <v>2025</v>
      </c>
      <c r="D43" s="142">
        <v>0.064</v>
      </c>
      <c r="E43" s="85" t="s">
        <v>175</v>
      </c>
      <c r="F43" s="31"/>
    </row>
    <row r="44" spans="1:6" ht="15.75">
      <c r="A44" s="28"/>
      <c r="B44" s="11"/>
      <c r="C44" s="83">
        <f t="shared" si="1"/>
        <v>2026</v>
      </c>
      <c r="D44" s="142">
        <v>0.062</v>
      </c>
      <c r="E44" s="85" t="s">
        <v>173</v>
      </c>
      <c r="F44" s="31"/>
    </row>
    <row r="45" spans="1:6" ht="15.75">
      <c r="A45" s="28"/>
      <c r="B45" s="11"/>
      <c r="C45" s="83">
        <f t="shared" si="1"/>
        <v>2027</v>
      </c>
      <c r="D45" s="142">
        <v>0.0627</v>
      </c>
      <c r="E45" s="85" t="s">
        <v>173</v>
      </c>
      <c r="F45" s="31"/>
    </row>
    <row r="46" spans="1:6" ht="15.75" customHeight="1">
      <c r="A46" s="3"/>
      <c r="B46" s="33"/>
      <c r="C46" s="34"/>
      <c r="D46" s="34"/>
      <c r="E46" s="34"/>
      <c r="F46" s="35"/>
    </row>
    <row r="47" ht="15.75">
      <c r="E47" s="71"/>
    </row>
    <row r="48" spans="3:5" ht="15.75">
      <c r="C48" s="30"/>
      <c r="E48" s="71"/>
    </row>
    <row r="49" spans="2:5" ht="15.75">
      <c r="B49" s="38"/>
      <c r="C49" s="30"/>
      <c r="D49" s="38"/>
      <c r="E49" s="71"/>
    </row>
    <row r="50" spans="2:5" ht="15.75">
      <c r="B50" s="38"/>
      <c r="C50" s="30"/>
      <c r="D50" s="38"/>
      <c r="E50" s="71"/>
    </row>
    <row r="51" spans="2:5" ht="15.75">
      <c r="B51" s="38"/>
      <c r="C51" s="30"/>
      <c r="D51" s="38"/>
      <c r="E51" s="38"/>
    </row>
    <row r="52" spans="2:5" ht="15.75">
      <c r="B52" s="38"/>
      <c r="C52" s="30"/>
      <c r="D52" s="38"/>
      <c r="E52" s="38"/>
    </row>
    <row r="53" spans="2:5" ht="15.75">
      <c r="B53" s="38"/>
      <c r="C53" s="30"/>
      <c r="D53" s="38"/>
      <c r="E53" s="38"/>
    </row>
    <row r="54" spans="2:5" ht="15.75">
      <c r="B54" s="38"/>
      <c r="C54" s="30"/>
      <c r="D54" s="38"/>
      <c r="E54" s="38"/>
    </row>
    <row r="55" spans="2:5" ht="15.75">
      <c r="B55" s="38"/>
      <c r="C55" s="30"/>
      <c r="D55" s="38"/>
      <c r="E55" s="38"/>
    </row>
  </sheetData>
  <sheetProtection/>
  <printOptions horizontalCentered="1"/>
  <pageMargins left="0.5" right="0.5" top="1" bottom="0.5" header="0.5" footer="0.5"/>
  <pageSetup fitToHeight="1" fitToWidth="1" horizontalDpi="300" verticalDpi="300" orientation="portrait" scale="65" r:id="rId1"/>
  <headerFooter alignWithMargins="0">
    <oddHeader>&amp;L&amp;"Times New Roman,Italic"LEAP Office&amp;R&amp;"Times New Roman,Regular"&amp;10&amp;D</oddHeader>
  </headerFooter>
</worksheet>
</file>

<file path=xl/worksheets/sheet8.xml><?xml version="1.0" encoding="utf-8"?>
<worksheet xmlns="http://schemas.openxmlformats.org/spreadsheetml/2006/main" xmlns:r="http://schemas.openxmlformats.org/officeDocument/2006/relationships">
  <sheetPr codeName="Sheet5">
    <pageSetUpPr fitToPage="1"/>
  </sheetPr>
  <dimension ref="A1:K70"/>
  <sheetViews>
    <sheetView zoomScale="85" zoomScaleNormal="85" zoomScalePageLayoutView="0" workbookViewId="0" topLeftCell="A1">
      <pane ySplit="7" topLeftCell="A51" activePane="bottomLeft" state="frozen"/>
      <selection pane="topLeft" activeCell="C1" sqref="C1"/>
      <selection pane="bottomLeft" activeCell="B1" sqref="B1"/>
    </sheetView>
  </sheetViews>
  <sheetFormatPr defaultColWidth="8.88671875" defaultRowHeight="15.75"/>
  <cols>
    <col min="1" max="1" width="10.77734375" style="0" customWidth="1"/>
    <col min="2" max="3" width="8.77734375" style="0" customWidth="1"/>
    <col min="9" max="10" width="10.4453125" style="0" bestFit="1" customWidth="1"/>
    <col min="11" max="11" width="10.21484375" style="0" bestFit="1" customWidth="1"/>
  </cols>
  <sheetData>
    <row r="1" spans="2:6" ht="15.75">
      <c r="B1" s="1" t="str">
        <f>+IPD!C1</f>
        <v>From Economic and Revenue Forecast Council (ERFC)--data corresponds to February 2024 Update </v>
      </c>
      <c r="C1" s="172"/>
      <c r="D1" s="1"/>
      <c r="E1" s="1"/>
      <c r="F1" s="1"/>
    </row>
    <row r="2" spans="2:6" ht="18.75">
      <c r="B2" s="5" t="s">
        <v>35</v>
      </c>
      <c r="C2" s="5"/>
      <c r="D2" s="5"/>
      <c r="E2" s="5"/>
      <c r="F2" s="5"/>
    </row>
    <row r="3" spans="2:6" ht="18.75">
      <c r="B3" s="5" t="s">
        <v>36</v>
      </c>
      <c r="C3" s="5"/>
      <c r="D3" s="5"/>
      <c r="E3" s="5"/>
      <c r="F3" s="5"/>
    </row>
    <row r="4" spans="2:6" ht="18.75">
      <c r="B4" s="5" t="s">
        <v>37</v>
      </c>
      <c r="C4" s="5"/>
      <c r="D4" s="5"/>
      <c r="E4" s="5"/>
      <c r="F4" s="5"/>
    </row>
    <row r="5" spans="2:6" ht="15.75">
      <c r="B5" s="1"/>
      <c r="C5" s="1"/>
      <c r="D5" s="1"/>
      <c r="E5" s="1"/>
      <c r="F5" s="1"/>
    </row>
    <row r="6" spans="2:6" ht="15.75">
      <c r="B6" s="40" t="s">
        <v>2</v>
      </c>
      <c r="C6" s="41"/>
      <c r="D6" s="102"/>
      <c r="E6" s="40" t="s">
        <v>3</v>
      </c>
      <c r="F6" s="41"/>
    </row>
    <row r="7" spans="2:6" ht="15.75">
      <c r="B7" s="42"/>
      <c r="C7" s="43"/>
      <c r="D7" s="102"/>
      <c r="E7" s="42"/>
      <c r="F7" s="43"/>
    </row>
    <row r="8" spans="1:11" ht="15.75">
      <c r="A8" s="96"/>
      <c r="B8" s="44" t="s">
        <v>123</v>
      </c>
      <c r="C8" s="45">
        <v>3380.3514</v>
      </c>
      <c r="D8" s="134"/>
      <c r="E8" s="46"/>
      <c r="F8" s="45"/>
      <c r="I8" s="154"/>
      <c r="J8" s="177"/>
      <c r="K8" s="154"/>
    </row>
    <row r="9" spans="1:11" ht="15.75">
      <c r="A9" s="96"/>
      <c r="B9" s="44" t="str">
        <f aca="true" t="shared" si="0" ref="B9:B40">+"FY "&amp;RIGHT(B8,4)+1</f>
        <v>FY 1970</v>
      </c>
      <c r="C9" s="45">
        <v>3409.3959</v>
      </c>
      <c r="D9" s="134"/>
      <c r="E9" s="46"/>
      <c r="F9" s="45"/>
      <c r="I9" s="154"/>
      <c r="J9" s="177"/>
      <c r="K9" s="154"/>
    </row>
    <row r="10" spans="1:11" ht="15.75">
      <c r="A10" s="96"/>
      <c r="B10" s="44" t="str">
        <f t="shared" si="0"/>
        <v>FY 1971</v>
      </c>
      <c r="C10" s="45">
        <v>3429.6286</v>
      </c>
      <c r="D10" s="134"/>
      <c r="E10" s="46"/>
      <c r="F10" s="45"/>
      <c r="I10" s="154"/>
      <c r="J10" s="177"/>
      <c r="K10" s="154"/>
    </row>
    <row r="11" spans="1:11" ht="15.75">
      <c r="A11" s="96"/>
      <c r="B11" s="44" t="str">
        <f t="shared" si="0"/>
        <v>FY 1972</v>
      </c>
      <c r="C11" s="45">
        <v>3432.4239</v>
      </c>
      <c r="D11" s="134"/>
      <c r="E11" s="46"/>
      <c r="F11" s="45"/>
      <c r="I11" s="154"/>
      <c r="J11" s="177"/>
      <c r="K11" s="154"/>
    </row>
    <row r="12" spans="1:11" ht="15.75">
      <c r="A12" s="96"/>
      <c r="B12" s="44" t="str">
        <f t="shared" si="0"/>
        <v>FY 1973</v>
      </c>
      <c r="C12" s="45">
        <v>3442.3744</v>
      </c>
      <c r="D12" s="134"/>
      <c r="E12" s="46"/>
      <c r="F12" s="45"/>
      <c r="I12" s="154"/>
      <c r="J12" s="177"/>
      <c r="K12" s="154"/>
    </row>
    <row r="13" spans="1:11" ht="15.75">
      <c r="A13" s="96"/>
      <c r="B13" s="44" t="str">
        <f t="shared" si="0"/>
        <v>FY 1974</v>
      </c>
      <c r="C13" s="45">
        <v>3492.4368</v>
      </c>
      <c r="D13" s="134"/>
      <c r="E13" s="46"/>
      <c r="F13" s="45"/>
      <c r="I13" s="154"/>
      <c r="J13" s="177"/>
      <c r="K13" s="154"/>
    </row>
    <row r="14" spans="1:11" ht="15.75">
      <c r="A14" s="96"/>
      <c r="B14" s="44" t="str">
        <f t="shared" si="0"/>
        <v>FY 1975</v>
      </c>
      <c r="C14" s="45">
        <v>3553.3421</v>
      </c>
      <c r="D14" s="134"/>
      <c r="E14" s="46"/>
      <c r="F14" s="45"/>
      <c r="I14" s="154"/>
      <c r="J14" s="177"/>
      <c r="K14" s="154"/>
    </row>
    <row r="15" spans="1:11" ht="15.75">
      <c r="A15" s="96"/>
      <c r="B15" s="44" t="str">
        <f t="shared" si="0"/>
        <v>FY 1976</v>
      </c>
      <c r="C15" s="45">
        <v>3618.572</v>
      </c>
      <c r="D15" s="134"/>
      <c r="E15" s="46"/>
      <c r="F15" s="45"/>
      <c r="I15" s="154"/>
      <c r="J15" s="177"/>
      <c r="K15" s="154"/>
    </row>
    <row r="16" spans="1:11" ht="15.75">
      <c r="A16" s="96"/>
      <c r="B16" s="44" t="str">
        <f t="shared" si="0"/>
        <v>FY 1977</v>
      </c>
      <c r="C16" s="45">
        <v>3696.5339</v>
      </c>
      <c r="D16" s="134"/>
      <c r="E16" s="46"/>
      <c r="F16" s="45"/>
      <c r="I16" s="154"/>
      <c r="J16" s="177"/>
      <c r="K16" s="154"/>
    </row>
    <row r="17" spans="1:11" ht="15.75">
      <c r="A17" s="96"/>
      <c r="B17" s="44" t="str">
        <f t="shared" si="0"/>
        <v>FY 1978</v>
      </c>
      <c r="C17" s="45">
        <v>3806.6928</v>
      </c>
      <c r="D17" s="134"/>
      <c r="E17" s="46"/>
      <c r="F17" s="45"/>
      <c r="I17" s="154"/>
      <c r="J17" s="177"/>
      <c r="K17" s="154"/>
    </row>
    <row r="18" spans="1:11" ht="15.75">
      <c r="A18" s="96"/>
      <c r="B18" s="44" t="str">
        <f t="shared" si="0"/>
        <v>FY 1979</v>
      </c>
      <c r="C18" s="45">
        <v>3943.7615</v>
      </c>
      <c r="D18" s="134"/>
      <c r="E18" s="46"/>
      <c r="F18" s="45"/>
      <c r="I18" s="154"/>
      <c r="J18" s="177"/>
      <c r="K18" s="154"/>
    </row>
    <row r="19" spans="1:11" ht="15.75">
      <c r="A19" s="96"/>
      <c r="B19" s="44" t="str">
        <f t="shared" si="0"/>
        <v>FY 1980</v>
      </c>
      <c r="C19" s="45">
        <v>4092.1725</v>
      </c>
      <c r="D19" s="134"/>
      <c r="E19" s="46"/>
      <c r="F19" s="45"/>
      <c r="I19" s="154"/>
      <c r="J19" s="177"/>
      <c r="K19" s="154"/>
    </row>
    <row r="20" spans="1:11" ht="15.75">
      <c r="A20" s="96"/>
      <c r="B20" s="44" t="str">
        <f t="shared" si="0"/>
        <v>FY 1981</v>
      </c>
      <c r="C20" s="45">
        <v>4203.4397</v>
      </c>
      <c r="D20" s="134"/>
      <c r="E20" s="46"/>
      <c r="F20" s="45"/>
      <c r="I20" s="154"/>
      <c r="J20" s="177"/>
      <c r="K20" s="154"/>
    </row>
    <row r="21" spans="1:11" ht="15.75">
      <c r="A21" s="96"/>
      <c r="B21" s="44" t="str">
        <f t="shared" si="0"/>
        <v>FY 1982</v>
      </c>
      <c r="C21" s="45">
        <v>4264.2133</v>
      </c>
      <c r="D21" s="134"/>
      <c r="E21" s="46"/>
      <c r="F21" s="45"/>
      <c r="I21" s="154"/>
      <c r="J21" s="177"/>
      <c r="K21" s="154"/>
    </row>
    <row r="22" spans="1:11" ht="15.75">
      <c r="A22" s="96"/>
      <c r="B22" s="44" t="str">
        <f t="shared" si="0"/>
        <v>FY 1983</v>
      </c>
      <c r="C22" s="45">
        <v>4300.0763</v>
      </c>
      <c r="D22" s="134"/>
      <c r="E22" s="46"/>
      <c r="F22" s="45"/>
      <c r="I22" s="154"/>
      <c r="J22" s="177"/>
      <c r="K22" s="154"/>
    </row>
    <row r="23" spans="1:11" ht="15.75">
      <c r="A23" s="96"/>
      <c r="B23" s="44" t="str">
        <f t="shared" si="0"/>
        <v>FY 1984</v>
      </c>
      <c r="C23" s="45">
        <v>4342.8276</v>
      </c>
      <c r="D23" s="134"/>
      <c r="E23" s="46"/>
      <c r="F23" s="45"/>
      <c r="I23" s="154"/>
      <c r="J23" s="177"/>
      <c r="K23" s="154"/>
    </row>
    <row r="24" spans="1:11" ht="15.75">
      <c r="A24" s="96"/>
      <c r="B24" s="44" t="str">
        <f t="shared" si="0"/>
        <v>FY 1985</v>
      </c>
      <c r="C24" s="45">
        <v>4399.8777</v>
      </c>
      <c r="D24" s="134"/>
      <c r="E24" s="46"/>
      <c r="F24" s="45"/>
      <c r="I24" s="154"/>
      <c r="J24" s="177"/>
      <c r="K24" s="154"/>
    </row>
    <row r="25" spans="1:11" ht="15.75">
      <c r="A25" s="96"/>
      <c r="B25" s="44" t="str">
        <f t="shared" si="0"/>
        <v>FY 1986</v>
      </c>
      <c r="C25" s="45">
        <v>4451.1821</v>
      </c>
      <c r="D25" s="134"/>
      <c r="E25" s="46"/>
      <c r="F25" s="45"/>
      <c r="I25" s="154"/>
      <c r="J25" s="177"/>
      <c r="K25" s="154"/>
    </row>
    <row r="26" spans="1:11" ht="15.75">
      <c r="A26" s="96"/>
      <c r="B26" s="44" t="str">
        <f t="shared" si="0"/>
        <v>FY 1987</v>
      </c>
      <c r="C26" s="45">
        <v>4511.6547</v>
      </c>
      <c r="D26" s="134"/>
      <c r="E26" s="46"/>
      <c r="F26" s="45"/>
      <c r="I26" s="154"/>
      <c r="J26" s="177"/>
      <c r="K26" s="154"/>
    </row>
    <row r="27" spans="1:11" ht="15.75">
      <c r="A27" s="96"/>
      <c r="B27" s="44" t="str">
        <f t="shared" si="0"/>
        <v>FY 1988</v>
      </c>
      <c r="C27" s="45">
        <v>4595.1078</v>
      </c>
      <c r="D27" s="134"/>
      <c r="E27" s="46"/>
      <c r="F27" s="45"/>
      <c r="I27" s="154"/>
      <c r="J27" s="177"/>
      <c r="K27" s="154"/>
    </row>
    <row r="28" spans="1:11" ht="15.75">
      <c r="A28" s="96"/>
      <c r="B28" s="44" t="str">
        <f t="shared" si="0"/>
        <v>FY 1989</v>
      </c>
      <c r="C28" s="45">
        <v>4701.1353</v>
      </c>
      <c r="D28" s="134"/>
      <c r="E28" s="46"/>
      <c r="F28" s="45"/>
      <c r="I28" s="154"/>
      <c r="J28" s="177"/>
      <c r="K28" s="154"/>
    </row>
    <row r="29" spans="1:11" ht="15.75">
      <c r="A29" s="96"/>
      <c r="B29" s="44" t="str">
        <f t="shared" si="0"/>
        <v>FY 1990</v>
      </c>
      <c r="C29" s="45">
        <v>4831.8635</v>
      </c>
      <c r="D29" s="134"/>
      <c r="E29" s="46"/>
      <c r="F29" s="45"/>
      <c r="I29" s="154"/>
      <c r="J29" s="177"/>
      <c r="K29" s="154"/>
    </row>
    <row r="30" spans="1:11" ht="15.75">
      <c r="A30" s="96"/>
      <c r="B30" s="44" t="str">
        <f t="shared" si="0"/>
        <v>FY 1991</v>
      </c>
      <c r="C30" s="45">
        <v>4965.5897</v>
      </c>
      <c r="D30" s="134"/>
      <c r="E30" s="46"/>
      <c r="F30" s="45"/>
      <c r="I30" s="154"/>
      <c r="J30" s="177"/>
      <c r="K30" s="154"/>
    </row>
    <row r="31" spans="1:11" ht="15.75">
      <c r="A31" s="96"/>
      <c r="B31" s="44" t="str">
        <f t="shared" si="0"/>
        <v>FY 1992</v>
      </c>
      <c r="C31" s="45">
        <v>5068.6319</v>
      </c>
      <c r="D31" s="134"/>
      <c r="E31" s="46"/>
      <c r="F31" s="45"/>
      <c r="I31" s="154"/>
      <c r="J31" s="177"/>
      <c r="K31" s="154"/>
    </row>
    <row r="32" spans="1:11" ht="15.75">
      <c r="A32" s="96"/>
      <c r="B32" s="44" t="str">
        <f t="shared" si="0"/>
        <v>FY 1993</v>
      </c>
      <c r="C32" s="45">
        <v>5164.0005</v>
      </c>
      <c r="D32" s="134"/>
      <c r="E32" s="46"/>
      <c r="F32" s="45"/>
      <c r="I32" s="154"/>
      <c r="J32" s="177"/>
      <c r="K32" s="154"/>
    </row>
    <row r="33" spans="1:11" ht="15.75">
      <c r="A33" s="96"/>
      <c r="B33" s="44" t="str">
        <f t="shared" si="0"/>
        <v>FY 1994</v>
      </c>
      <c r="C33" s="45">
        <v>5265.7295</v>
      </c>
      <c r="D33" s="134"/>
      <c r="E33" s="46"/>
      <c r="F33" s="45"/>
      <c r="I33" s="154"/>
      <c r="J33" s="177"/>
      <c r="K33" s="154"/>
    </row>
    <row r="34" spans="1:11" ht="15.75">
      <c r="A34" s="96"/>
      <c r="B34" s="44" t="str">
        <f t="shared" si="0"/>
        <v>FY 1995</v>
      </c>
      <c r="C34" s="45">
        <v>5369.7442</v>
      </c>
      <c r="D34" s="134"/>
      <c r="E34" s="46"/>
      <c r="F34" s="45"/>
      <c r="I34" s="154"/>
      <c r="J34" s="177"/>
      <c r="K34" s="154"/>
    </row>
    <row r="35" spans="1:11" ht="15.75">
      <c r="A35" s="96"/>
      <c r="B35" s="44" t="str">
        <f t="shared" si="0"/>
        <v>FY 1996</v>
      </c>
      <c r="C35" s="45">
        <v>5461.7665</v>
      </c>
      <c r="D35" s="134"/>
      <c r="E35" s="46"/>
      <c r="F35" s="45"/>
      <c r="I35" s="154"/>
      <c r="J35" s="177"/>
      <c r="K35" s="154"/>
    </row>
    <row r="36" spans="1:11" ht="15.75">
      <c r="A36" s="96"/>
      <c r="B36" s="44" t="str">
        <f t="shared" si="0"/>
        <v>FY 1997</v>
      </c>
      <c r="C36" s="45">
        <v>5555.4521</v>
      </c>
      <c r="D36" s="134"/>
      <c r="E36" s="46"/>
      <c r="F36" s="45"/>
      <c r="I36" s="154"/>
      <c r="J36" s="177"/>
      <c r="K36" s="154"/>
    </row>
    <row r="37" spans="1:11" ht="15.75">
      <c r="A37" s="96"/>
      <c r="B37" s="44" t="str">
        <f t="shared" si="0"/>
        <v>FY 1998</v>
      </c>
      <c r="C37" s="45">
        <v>5658.8929</v>
      </c>
      <c r="D37" s="134"/>
      <c r="E37" s="46"/>
      <c r="F37" s="45"/>
      <c r="I37" s="154"/>
      <c r="J37" s="177"/>
      <c r="K37" s="154"/>
    </row>
    <row r="38" spans="1:11" ht="15.75">
      <c r="A38" s="96"/>
      <c r="B38" s="44" t="str">
        <f t="shared" si="0"/>
        <v>FY 1999</v>
      </c>
      <c r="C38" s="45">
        <v>5765.3744</v>
      </c>
      <c r="D38" s="134"/>
      <c r="E38" s="46" t="s">
        <v>14</v>
      </c>
      <c r="F38" s="45">
        <f>AVERAGE(C9:C10)</f>
        <v>3419.5122499999998</v>
      </c>
      <c r="I38" s="154"/>
      <c r="J38" s="177"/>
      <c r="K38" s="154"/>
    </row>
    <row r="39" spans="1:11" ht="15.75">
      <c r="A39" s="96"/>
      <c r="B39" s="44" t="str">
        <f t="shared" si="0"/>
        <v>FY 2000</v>
      </c>
      <c r="C39" s="45">
        <v>5867.8601</v>
      </c>
      <c r="D39" s="134"/>
      <c r="E39" s="46" t="str">
        <f>LEFT(E38,4)+2&amp;"-"&amp;RIGHT(E38,2)+2</f>
        <v>1971-73</v>
      </c>
      <c r="F39" s="45">
        <f>AVERAGE(C11:C12)</f>
        <v>3437.39915</v>
      </c>
      <c r="I39" s="154"/>
      <c r="J39" s="177"/>
      <c r="K39" s="154"/>
    </row>
    <row r="40" spans="1:11" ht="15.75">
      <c r="A40" s="96"/>
      <c r="B40" s="44" t="str">
        <f t="shared" si="0"/>
        <v>FY 2001</v>
      </c>
      <c r="C40" s="45">
        <v>5951.779</v>
      </c>
      <c r="D40" s="134"/>
      <c r="E40" s="46" t="str">
        <f aca="true" t="shared" si="1" ref="E40:E52">LEFT(E39,4)+2&amp;"-"&amp;RIGHT(E39,2)+2</f>
        <v>1973-75</v>
      </c>
      <c r="F40" s="45">
        <f>AVERAGE(C13:C14)</f>
        <v>3522.8894499999997</v>
      </c>
      <c r="I40" s="154"/>
      <c r="J40" s="177"/>
      <c r="K40" s="154"/>
    </row>
    <row r="41" spans="1:11" ht="15.75">
      <c r="A41" s="96"/>
      <c r="B41" s="44" t="str">
        <f aca="true" t="shared" si="2" ref="B41:B68">+"FY "&amp;RIGHT(B40,4)+1</f>
        <v>FY 2002</v>
      </c>
      <c r="C41" s="45">
        <v>6036.6982</v>
      </c>
      <c r="D41" s="134"/>
      <c r="E41" s="46" t="str">
        <f t="shared" si="1"/>
        <v>1975-77</v>
      </c>
      <c r="F41" s="45">
        <f>AVERAGE(C15:C16)</f>
        <v>3657.5529500000002</v>
      </c>
      <c r="I41" s="154"/>
      <c r="J41" s="177"/>
      <c r="K41" s="154"/>
    </row>
    <row r="42" spans="1:11" ht="15.75">
      <c r="A42" s="96"/>
      <c r="B42" s="44" t="str">
        <f t="shared" si="2"/>
        <v>FY 2003</v>
      </c>
      <c r="C42" s="45">
        <v>6110.5621</v>
      </c>
      <c r="D42" s="134"/>
      <c r="E42" s="46" t="str">
        <f t="shared" si="1"/>
        <v>1977-79</v>
      </c>
      <c r="F42" s="45">
        <f>AVERAGE(C17:C18)</f>
        <v>3875.2271499999997</v>
      </c>
      <c r="I42" s="154"/>
      <c r="J42" s="177"/>
      <c r="K42" s="154"/>
    </row>
    <row r="43" spans="1:11" ht="15.75">
      <c r="A43" s="96"/>
      <c r="B43" s="44" t="str">
        <f t="shared" si="2"/>
        <v>FY 2004</v>
      </c>
      <c r="C43" s="45">
        <v>6188.3986</v>
      </c>
      <c r="D43" s="134"/>
      <c r="E43" s="46" t="str">
        <f t="shared" si="1"/>
        <v>1979-81</v>
      </c>
      <c r="F43" s="45">
        <f>AVERAGE(C19:C20)</f>
        <v>4147.8061</v>
      </c>
      <c r="I43" s="154"/>
      <c r="J43" s="177"/>
      <c r="K43" s="154"/>
    </row>
    <row r="44" spans="1:11" ht="15.75">
      <c r="A44" s="96"/>
      <c r="B44" s="44" t="str">
        <f t="shared" si="2"/>
        <v>FY 2005</v>
      </c>
      <c r="C44" s="45">
        <v>6277.2044</v>
      </c>
      <c r="D44" s="134"/>
      <c r="E44" s="46" t="str">
        <f t="shared" si="1"/>
        <v>1981-83</v>
      </c>
      <c r="F44" s="45">
        <f>AVERAGE(C21:C22)</f>
        <v>4282.1448</v>
      </c>
      <c r="I44" s="154"/>
      <c r="J44" s="177"/>
      <c r="K44" s="154"/>
    </row>
    <row r="45" spans="1:11" ht="15.75">
      <c r="A45" s="96"/>
      <c r="B45" s="44" t="str">
        <f t="shared" si="2"/>
        <v>FY 2006</v>
      </c>
      <c r="C45" s="45">
        <v>6389.3473</v>
      </c>
      <c r="D45" s="134"/>
      <c r="E45" s="46" t="str">
        <f t="shared" si="1"/>
        <v>1983-85</v>
      </c>
      <c r="F45" s="45">
        <f>AVERAGE(C23:C24)</f>
        <v>4371.35265</v>
      </c>
      <c r="I45" s="154"/>
      <c r="J45" s="177"/>
      <c r="K45" s="154"/>
    </row>
    <row r="46" spans="1:11" ht="15.75">
      <c r="A46" s="96"/>
      <c r="B46" s="44" t="str">
        <f t="shared" si="2"/>
        <v>FY 2007</v>
      </c>
      <c r="C46" s="45">
        <v>6498.2146</v>
      </c>
      <c r="D46" s="134"/>
      <c r="E46" s="46" t="str">
        <f t="shared" si="1"/>
        <v>1985-87</v>
      </c>
      <c r="F46" s="45">
        <f>AVERAGE(C25:C26)</f>
        <v>4481.4184000000005</v>
      </c>
      <c r="I46" s="154"/>
      <c r="J46" s="177"/>
      <c r="K46" s="154"/>
    </row>
    <row r="47" spans="1:11" ht="15.75">
      <c r="A47" s="96"/>
      <c r="B47" s="44" t="str">
        <f t="shared" si="2"/>
        <v>FY 2008</v>
      </c>
      <c r="C47" s="45">
        <v>6586.8594</v>
      </c>
      <c r="D47" s="134"/>
      <c r="E47" s="46" t="str">
        <f t="shared" si="1"/>
        <v>1987-89</v>
      </c>
      <c r="F47" s="45">
        <f>AVERAGE(C27:C28)</f>
        <v>4648.12155</v>
      </c>
      <c r="I47" s="154"/>
      <c r="J47" s="177"/>
      <c r="K47" s="154"/>
    </row>
    <row r="48" spans="1:11" ht="15.75">
      <c r="A48" s="97"/>
      <c r="B48" s="44" t="str">
        <f t="shared" si="2"/>
        <v>FY 2009</v>
      </c>
      <c r="C48" s="45">
        <v>6655.8885</v>
      </c>
      <c r="D48" s="134"/>
      <c r="E48" s="46" t="str">
        <f t="shared" si="1"/>
        <v>1989-91</v>
      </c>
      <c r="F48" s="45">
        <f>AVERAGE(C29:C30)</f>
        <v>4898.7266</v>
      </c>
      <c r="I48" s="154"/>
      <c r="J48" s="177"/>
      <c r="K48" s="154"/>
    </row>
    <row r="49" spans="1:11" ht="15.75">
      <c r="A49" s="97"/>
      <c r="B49" s="44" t="str">
        <f t="shared" si="2"/>
        <v>FY 2010</v>
      </c>
      <c r="C49" s="45">
        <v>6711.6815</v>
      </c>
      <c r="D49" s="135"/>
      <c r="E49" s="46" t="str">
        <f t="shared" si="1"/>
        <v>1991-93</v>
      </c>
      <c r="F49" s="45">
        <f>AVERAGE(C31:C32)</f>
        <v>5116.3162</v>
      </c>
      <c r="I49" s="154"/>
      <c r="J49" s="177"/>
      <c r="K49" s="154"/>
    </row>
    <row r="50" spans="1:11" ht="15.75">
      <c r="A50" s="97"/>
      <c r="B50" s="44" t="str">
        <f t="shared" si="2"/>
        <v>FY 2011</v>
      </c>
      <c r="C50" s="45">
        <v>6787.9238</v>
      </c>
      <c r="D50" s="135"/>
      <c r="E50" s="46" t="str">
        <f t="shared" si="1"/>
        <v>1993-95</v>
      </c>
      <c r="F50" s="45">
        <f>AVERAGE(C33:C34)</f>
        <v>5317.73685</v>
      </c>
      <c r="I50" s="154"/>
      <c r="J50" s="177"/>
      <c r="K50" s="154"/>
    </row>
    <row r="51" spans="1:11" ht="15.75">
      <c r="A51" s="97"/>
      <c r="B51" s="44" t="str">
        <f t="shared" si="2"/>
        <v>FY 2012</v>
      </c>
      <c r="C51" s="45">
        <v>6868.0285</v>
      </c>
      <c r="D51" s="135"/>
      <c r="E51" s="46" t="str">
        <f t="shared" si="1"/>
        <v>1995-97</v>
      </c>
      <c r="F51" s="45">
        <f>AVERAGE(C35:C36)</f>
        <v>5508.6093</v>
      </c>
      <c r="I51" s="154"/>
      <c r="J51" s="177"/>
      <c r="K51" s="154"/>
    </row>
    <row r="52" spans="1:11" ht="15.75">
      <c r="A52" s="97"/>
      <c r="B52" s="44" t="str">
        <f t="shared" si="2"/>
        <v>FY 2013</v>
      </c>
      <c r="C52" s="45">
        <v>6940.3665</v>
      </c>
      <c r="D52" s="135"/>
      <c r="E52" s="46" t="str">
        <f t="shared" si="1"/>
        <v>1997-99</v>
      </c>
      <c r="F52" s="45">
        <f>AVERAGE(C37:C38)</f>
        <v>5712.13365</v>
      </c>
      <c r="I52" s="154"/>
      <c r="J52" s="177"/>
      <c r="K52" s="154"/>
    </row>
    <row r="53" spans="1:11" ht="15.75">
      <c r="A53" s="97"/>
      <c r="B53" s="44" t="str">
        <f t="shared" si="2"/>
        <v>FY 2014</v>
      </c>
      <c r="C53" s="45">
        <v>7022.0133</v>
      </c>
      <c r="D53" s="135"/>
      <c r="E53" s="46" t="str">
        <f>LEFT(E52,4)+2&amp;"-"&amp;TEXT(RIGHT(E52,2)+2-100,"00")</f>
        <v>1999-01</v>
      </c>
      <c r="F53" s="45">
        <f>AVERAGE(C39:C40)</f>
        <v>5909.81955</v>
      </c>
      <c r="I53" s="154"/>
      <c r="J53" s="177"/>
      <c r="K53" s="154"/>
    </row>
    <row r="54" spans="1:11" ht="15.75">
      <c r="A54" s="97"/>
      <c r="B54" s="44" t="str">
        <f t="shared" si="2"/>
        <v>FY 2015</v>
      </c>
      <c r="C54" s="45">
        <v>7125.5635</v>
      </c>
      <c r="D54" s="135"/>
      <c r="E54" s="46" t="str">
        <f aca="true" t="shared" si="3" ref="E54:E67">LEFT(E53,4)+2&amp;"-"&amp;TEXT(RIGHT(E53,2)+2,"00")</f>
        <v>2001-03</v>
      </c>
      <c r="F54" s="45">
        <f>AVERAGE(C41:C42)</f>
        <v>6073.63015</v>
      </c>
      <c r="I54" s="154"/>
      <c r="J54" s="177"/>
      <c r="K54" s="154"/>
    </row>
    <row r="55" spans="1:11" ht="15.75">
      <c r="A55" s="97"/>
      <c r="B55" s="44" t="str">
        <f t="shared" si="2"/>
        <v>FY 2016</v>
      </c>
      <c r="C55" s="45">
        <v>7248.955</v>
      </c>
      <c r="D55" s="135"/>
      <c r="E55" s="46" t="str">
        <f t="shared" si="3"/>
        <v>2003-05</v>
      </c>
      <c r="F55" s="45">
        <f>AVERAGE(C43:C44)</f>
        <v>6232.8015</v>
      </c>
      <c r="I55" s="154"/>
      <c r="J55" s="177"/>
      <c r="K55" s="154"/>
    </row>
    <row r="56" spans="1:11" ht="15.75">
      <c r="A56" s="97"/>
      <c r="B56" s="44" t="str">
        <f t="shared" si="2"/>
        <v>FY 2017</v>
      </c>
      <c r="C56" s="45">
        <v>7382.4493</v>
      </c>
      <c r="D56" s="135"/>
      <c r="E56" s="46" t="str">
        <f t="shared" si="3"/>
        <v>2005-07</v>
      </c>
      <c r="F56" s="45">
        <f>AVERAGE(C45:C46)</f>
        <v>6443.78095</v>
      </c>
      <c r="I56" s="154"/>
      <c r="J56" s="177"/>
      <c r="K56" s="154"/>
    </row>
    <row r="57" spans="1:11" ht="15.75">
      <c r="A57" s="97"/>
      <c r="B57" s="44" t="str">
        <f t="shared" si="2"/>
        <v>FY 2018</v>
      </c>
      <c r="C57" s="45">
        <v>7498.537</v>
      </c>
      <c r="D57" s="135"/>
      <c r="E57" s="46" t="str">
        <f t="shared" si="3"/>
        <v>2007-09</v>
      </c>
      <c r="F57" s="45">
        <f>AVERAGE(C47:C48)</f>
        <v>6621.37395</v>
      </c>
      <c r="I57" s="154"/>
      <c r="J57" s="177"/>
      <c r="K57" s="154"/>
    </row>
    <row r="58" spans="1:11" ht="15.75">
      <c r="A58" s="97"/>
      <c r="B58" s="44" t="str">
        <f t="shared" si="2"/>
        <v>FY 2019</v>
      </c>
      <c r="C58" s="45">
        <v>7594.4743</v>
      </c>
      <c r="D58" s="135"/>
      <c r="E58" s="46" t="str">
        <f t="shared" si="3"/>
        <v>2009-11</v>
      </c>
      <c r="F58" s="45">
        <f>AVERAGE(C49:C50)</f>
        <v>6749.80265</v>
      </c>
      <c r="I58" s="154"/>
      <c r="J58" s="177"/>
      <c r="K58" s="154"/>
    </row>
    <row r="59" spans="1:11" ht="15.75">
      <c r="A59" s="97"/>
      <c r="B59" s="44" t="str">
        <f t="shared" si="2"/>
        <v>FY 2020</v>
      </c>
      <c r="C59" s="45">
        <v>7683.7568</v>
      </c>
      <c r="D59" s="135"/>
      <c r="E59" s="46" t="str">
        <f t="shared" si="3"/>
        <v>2011-13</v>
      </c>
      <c r="F59" s="45">
        <f>AVERAGE(C51:C52)</f>
        <v>6904.1975</v>
      </c>
      <c r="I59" s="154"/>
      <c r="J59" s="177"/>
      <c r="K59" s="154"/>
    </row>
    <row r="60" spans="1:11" ht="15.75">
      <c r="A60" s="97"/>
      <c r="B60" s="44" t="str">
        <f t="shared" si="2"/>
        <v>FY 2021</v>
      </c>
      <c r="C60" s="45">
        <v>7732.1048</v>
      </c>
      <c r="D60" s="135"/>
      <c r="E60" s="46" t="str">
        <f t="shared" si="3"/>
        <v>2013-15</v>
      </c>
      <c r="F60" s="45">
        <f>AVERAGE(C53:C54)</f>
        <v>7073.7883999999995</v>
      </c>
      <c r="I60" s="154"/>
      <c r="J60" s="177"/>
      <c r="K60" s="154"/>
    </row>
    <row r="61" spans="1:11" ht="15.75">
      <c r="A61" s="97"/>
      <c r="B61" s="44" t="str">
        <f t="shared" si="2"/>
        <v>FY 2022</v>
      </c>
      <c r="C61" s="45">
        <v>7762.6785</v>
      </c>
      <c r="D61" s="135"/>
      <c r="E61" s="46" t="str">
        <f t="shared" si="3"/>
        <v>2015-17</v>
      </c>
      <c r="F61" s="45">
        <f>AVERAGE(C55:C56)</f>
        <v>7315.70215</v>
      </c>
      <c r="I61" s="154"/>
      <c r="J61" s="177"/>
      <c r="K61" s="154"/>
    </row>
    <row r="62" spans="1:11" ht="15.75">
      <c r="A62" s="97"/>
      <c r="B62" s="44" t="str">
        <f t="shared" si="2"/>
        <v>FY 2023</v>
      </c>
      <c r="C62" s="45">
        <v>7810.7125</v>
      </c>
      <c r="D62" s="135"/>
      <c r="E62" s="46" t="str">
        <f t="shared" si="3"/>
        <v>2017-19</v>
      </c>
      <c r="F62" s="45">
        <f>AVERAGE(C57:C58)</f>
        <v>7546.50565</v>
      </c>
      <c r="I62" s="154"/>
      <c r="J62" s="177"/>
      <c r="K62" s="154"/>
    </row>
    <row r="63" spans="1:11" ht="15.75">
      <c r="A63" s="97"/>
      <c r="B63" s="44" t="str">
        <f t="shared" si="2"/>
        <v>FY 2024</v>
      </c>
      <c r="C63" s="45">
        <v>7864.0896</v>
      </c>
      <c r="D63" s="135"/>
      <c r="E63" s="46" t="str">
        <f t="shared" si="3"/>
        <v>2019-21</v>
      </c>
      <c r="F63" s="45">
        <f>AVERAGE(C59:C60)</f>
        <v>7707.9308</v>
      </c>
      <c r="I63" s="154"/>
      <c r="J63" s="177"/>
      <c r="K63" s="154"/>
    </row>
    <row r="64" spans="1:11" ht="15.75">
      <c r="A64" s="97"/>
      <c r="B64" s="44" t="str">
        <f t="shared" si="2"/>
        <v>FY 2025</v>
      </c>
      <c r="C64" s="45">
        <v>7918.7716</v>
      </c>
      <c r="D64" s="135"/>
      <c r="E64" s="46" t="str">
        <f t="shared" si="3"/>
        <v>2021-23</v>
      </c>
      <c r="F64" s="45">
        <f>AVERAGE(C61:C62)</f>
        <v>7786.6955</v>
      </c>
      <c r="I64" s="154"/>
      <c r="J64" s="177"/>
      <c r="K64" s="154"/>
    </row>
    <row r="65" spans="1:11" ht="15.75">
      <c r="A65" s="97"/>
      <c r="B65" s="44" t="str">
        <f t="shared" si="2"/>
        <v>FY 2026</v>
      </c>
      <c r="C65" s="45">
        <v>7975.6346</v>
      </c>
      <c r="D65" s="135"/>
      <c r="E65" s="46" t="str">
        <f t="shared" si="3"/>
        <v>2023-25</v>
      </c>
      <c r="F65" s="45">
        <f>AVERAGE(C63:C64)</f>
        <v>7891.4306</v>
      </c>
      <c r="I65" s="154"/>
      <c r="J65" s="177"/>
      <c r="K65" s="154"/>
    </row>
    <row r="66" spans="1:11" ht="15.75">
      <c r="A66" s="97"/>
      <c r="B66" s="44" t="str">
        <f t="shared" si="2"/>
        <v>FY 2027</v>
      </c>
      <c r="C66" s="45">
        <v>8035.1746</v>
      </c>
      <c r="D66" s="135"/>
      <c r="E66" s="46" t="str">
        <f t="shared" si="3"/>
        <v>2025-27</v>
      </c>
      <c r="F66" s="45">
        <f>AVERAGE(C65:C66)</f>
        <v>8005.4046</v>
      </c>
      <c r="I66" s="154"/>
      <c r="J66" s="177"/>
      <c r="K66" s="154"/>
    </row>
    <row r="67" spans="1:11" ht="15.75">
      <c r="A67" s="97"/>
      <c r="B67" s="44" t="str">
        <f t="shared" si="2"/>
        <v>FY 2028</v>
      </c>
      <c r="C67" s="45">
        <v>8093.9602</v>
      </c>
      <c r="D67" s="135"/>
      <c r="E67" s="46" t="str">
        <f t="shared" si="3"/>
        <v>2027-29</v>
      </c>
      <c r="F67" s="45">
        <f>AVERAGE(C67:C68)</f>
        <v>8122.2009</v>
      </c>
      <c r="I67" s="154"/>
      <c r="J67" s="177"/>
      <c r="K67" s="154"/>
    </row>
    <row r="68" spans="1:11" ht="15.75">
      <c r="A68" s="97"/>
      <c r="B68" s="44" t="str">
        <f t="shared" si="2"/>
        <v>FY 2029</v>
      </c>
      <c r="C68" s="45">
        <v>8150.4416</v>
      </c>
      <c r="D68" s="135"/>
      <c r="E68" s="46"/>
      <c r="F68" s="45"/>
      <c r="I68" s="154"/>
      <c r="J68" s="177"/>
      <c r="K68" s="154"/>
    </row>
    <row r="69" spans="2:11" ht="15.75">
      <c r="B69" s="47"/>
      <c r="C69" s="48"/>
      <c r="D69" s="1"/>
      <c r="E69" s="47"/>
      <c r="F69" s="48"/>
      <c r="K69" s="154"/>
    </row>
    <row r="70" ht="15.75">
      <c r="K70" s="154"/>
    </row>
  </sheetData>
  <sheetProtection/>
  <printOptions/>
  <pageMargins left="0.75" right="0.75" top="1" bottom="1" header="0.5" footer="0.5"/>
  <pageSetup fitToHeight="1" fitToWidth="1" horizontalDpi="96" verticalDpi="96" orientation="portrait" scale="68" r:id="rId3"/>
  <legacyDrawing r:id="rId2"/>
</worksheet>
</file>

<file path=xl/worksheets/sheet9.xml><?xml version="1.0" encoding="utf-8"?>
<worksheet xmlns="http://schemas.openxmlformats.org/spreadsheetml/2006/main" xmlns:r="http://schemas.openxmlformats.org/officeDocument/2006/relationships">
  <sheetPr codeName="Sheet6">
    <pageSetUpPr fitToPage="1"/>
  </sheetPr>
  <dimension ref="A1:M76"/>
  <sheetViews>
    <sheetView zoomScale="85" zoomScaleNormal="85" zoomScalePageLayoutView="0" workbookViewId="0" topLeftCell="A1">
      <pane ySplit="15" topLeftCell="A58" activePane="bottomLeft" state="frozen"/>
      <selection pane="topLeft" activeCell="C1" sqref="C1"/>
      <selection pane="bottomLeft" activeCell="B1" sqref="B1"/>
    </sheetView>
  </sheetViews>
  <sheetFormatPr defaultColWidth="8.88671875" defaultRowHeight="15.75"/>
  <cols>
    <col min="1" max="1" width="10.77734375" style="0" customWidth="1"/>
    <col min="2" max="2" width="8.77734375" style="0" customWidth="1"/>
    <col min="3" max="3" width="10.5546875" style="0" customWidth="1"/>
    <col min="4" max="4" width="9.77734375" style="0" customWidth="1"/>
    <col min="5" max="5" width="12.4453125" style="0" bestFit="1" customWidth="1"/>
    <col min="6" max="8" width="11.77734375" style="0" customWidth="1"/>
    <col min="9" max="9" width="8.88671875" style="154" bestFit="1" customWidth="1"/>
    <col min="11" max="11" width="10.6640625" style="0" customWidth="1"/>
    <col min="14" max="14" width="9.21484375" style="0" bestFit="1" customWidth="1"/>
  </cols>
  <sheetData>
    <row r="1" spans="2:4" ht="15.75">
      <c r="B1" s="1" t="str">
        <f>+IPD!C1</f>
        <v>From Economic and Revenue Forecast Council (ERFC)--data corresponds to February 2024 Update </v>
      </c>
      <c r="C1" s="172"/>
      <c r="D1" s="1"/>
    </row>
    <row r="2" spans="2:4" ht="15.75">
      <c r="B2" s="143" t="s">
        <v>134</v>
      </c>
      <c r="C2" s="1"/>
      <c r="D2" s="1"/>
    </row>
    <row r="3" spans="2:4" ht="15.75">
      <c r="B3" s="143" t="s">
        <v>174</v>
      </c>
      <c r="C3" s="1"/>
      <c r="D3" s="1"/>
    </row>
    <row r="4" spans="2:4" ht="15.75">
      <c r="B4" s="1"/>
      <c r="C4" s="1"/>
      <c r="D4" s="1"/>
    </row>
    <row r="5" spans="2:4" ht="18.75">
      <c r="B5" s="5" t="s">
        <v>35</v>
      </c>
      <c r="C5" s="5"/>
      <c r="D5" s="5"/>
    </row>
    <row r="6" spans="2:4" ht="18.75">
      <c r="B6" s="5" t="s">
        <v>38</v>
      </c>
      <c r="C6" s="5"/>
      <c r="D6" s="5"/>
    </row>
    <row r="7" spans="2:4" ht="15.75">
      <c r="B7" s="49" t="s">
        <v>39</v>
      </c>
      <c r="C7" s="49"/>
      <c r="D7" s="49"/>
    </row>
    <row r="8" spans="2:4" ht="15.75">
      <c r="B8" s="49"/>
      <c r="C8" s="50"/>
      <c r="D8" s="23"/>
    </row>
    <row r="9" spans="2:4" ht="15.75">
      <c r="B9" s="1"/>
      <c r="C9" s="1"/>
      <c r="D9" s="1"/>
    </row>
    <row r="10" spans="2:8" ht="15.75">
      <c r="B10" s="40" t="s">
        <v>2</v>
      </c>
      <c r="C10" s="51"/>
      <c r="D10" s="41"/>
      <c r="F10" s="40" t="s">
        <v>3</v>
      </c>
      <c r="G10" s="51"/>
      <c r="H10" s="41"/>
    </row>
    <row r="11" spans="2:8" ht="15.75">
      <c r="B11" s="11"/>
      <c r="C11" s="1"/>
      <c r="D11" s="12"/>
      <c r="F11" s="11"/>
      <c r="G11" s="1"/>
      <c r="H11" s="12"/>
    </row>
    <row r="12" spans="2:8" ht="15.75">
      <c r="B12" s="11"/>
      <c r="C12" s="52"/>
      <c r="D12" s="45" t="s">
        <v>40</v>
      </c>
      <c r="F12" s="44"/>
      <c r="G12" s="52"/>
      <c r="H12" s="45" t="s">
        <v>40</v>
      </c>
    </row>
    <row r="13" spans="2:8" ht="15.75">
      <c r="B13" s="11"/>
      <c r="C13" s="52" t="s">
        <v>41</v>
      </c>
      <c r="D13" s="45" t="s">
        <v>42</v>
      </c>
      <c r="F13" s="44"/>
      <c r="G13" s="52" t="s">
        <v>41</v>
      </c>
      <c r="H13" s="45" t="s">
        <v>42</v>
      </c>
    </row>
    <row r="14" spans="2:8" ht="15.75">
      <c r="B14" s="11"/>
      <c r="C14" s="52" t="s">
        <v>43</v>
      </c>
      <c r="D14" s="45" t="s">
        <v>44</v>
      </c>
      <c r="F14" s="44"/>
      <c r="G14" s="52" t="s">
        <v>43</v>
      </c>
      <c r="H14" s="45" t="s">
        <v>44</v>
      </c>
    </row>
    <row r="15" spans="2:8" ht="15.75">
      <c r="B15" s="11"/>
      <c r="C15" s="36"/>
      <c r="D15" s="12"/>
      <c r="F15" s="155"/>
      <c r="G15" s="36"/>
      <c r="H15" s="12"/>
    </row>
    <row r="16" spans="1:13" ht="15.75">
      <c r="A16" s="100"/>
      <c r="B16" s="53" t="str">
        <f>+Pop!B9</f>
        <v>FY 1970</v>
      </c>
      <c r="C16" s="36">
        <f>D16/Pop!C9*1000</f>
        <v>4302.4264210559995</v>
      </c>
      <c r="D16" s="160">
        <v>14668.675</v>
      </c>
      <c r="F16" s="180"/>
      <c r="G16" s="181"/>
      <c r="H16" s="182"/>
      <c r="I16" s="174"/>
      <c r="K16" s="176"/>
      <c r="L16" s="154"/>
      <c r="M16" s="174"/>
    </row>
    <row r="17" spans="1:13" ht="15.75">
      <c r="A17" s="98"/>
      <c r="B17" s="53" t="str">
        <f>+Pop!B10</f>
        <v>FY 1971</v>
      </c>
      <c r="C17" s="36">
        <f>D17/Pop!C10*1000</f>
        <v>4497.002969942576</v>
      </c>
      <c r="D17" s="160">
        <v>15423.05</v>
      </c>
      <c r="F17" s="157"/>
      <c r="G17" s="178"/>
      <c r="H17" s="156"/>
      <c r="I17" s="174"/>
      <c r="K17" s="176"/>
      <c r="L17" s="154"/>
      <c r="M17" s="174"/>
    </row>
    <row r="18" spans="1:13" ht="15.75">
      <c r="A18" s="98"/>
      <c r="B18" s="53" t="str">
        <f>+Pop!B11</f>
        <v>FY 1972</v>
      </c>
      <c r="C18" s="36">
        <f>D18/Pop!C11*1000</f>
        <v>4756.274421699488</v>
      </c>
      <c r="D18" s="160">
        <v>16325.55</v>
      </c>
      <c r="F18" s="157"/>
      <c r="G18" s="178"/>
      <c r="H18" s="156"/>
      <c r="I18" s="174"/>
      <c r="K18" s="176"/>
      <c r="L18" s="154"/>
      <c r="M18" s="174"/>
    </row>
    <row r="19" spans="1:13" ht="15.75">
      <c r="A19" s="98"/>
      <c r="B19" s="53" t="str">
        <f>+Pop!B12</f>
        <v>FY 1973</v>
      </c>
      <c r="C19" s="36">
        <f>D19/Pop!C12*1000</f>
        <v>5250.373114557208</v>
      </c>
      <c r="D19" s="160">
        <v>18073.75</v>
      </c>
      <c r="F19" s="157"/>
      <c r="G19" s="178"/>
      <c r="H19" s="156"/>
      <c r="I19" s="174"/>
      <c r="K19" s="176"/>
      <c r="L19" s="154"/>
      <c r="M19" s="174"/>
    </row>
    <row r="20" spans="1:13" ht="15.75">
      <c r="A20" s="98"/>
      <c r="B20" s="53" t="str">
        <f>+Pop!B13</f>
        <v>FY 1974</v>
      </c>
      <c r="C20" s="36">
        <f>D20/Pop!C13*1000</f>
        <v>5855.610615487731</v>
      </c>
      <c r="D20" s="160">
        <v>20450.35</v>
      </c>
      <c r="F20" s="157"/>
      <c r="G20" s="178"/>
      <c r="H20" s="156"/>
      <c r="I20" s="174"/>
      <c r="K20" s="176"/>
      <c r="L20" s="154"/>
      <c r="M20" s="174"/>
    </row>
    <row r="21" spans="1:13" ht="15.75">
      <c r="A21" s="98"/>
      <c r="B21" s="53" t="str">
        <f>+Pop!B14</f>
        <v>FY 1975</v>
      </c>
      <c r="C21" s="36">
        <f>D21/Pop!C14*1000</f>
        <v>6564.23568110709</v>
      </c>
      <c r="D21" s="160">
        <v>23324.975</v>
      </c>
      <c r="F21" s="157"/>
      <c r="G21" s="178"/>
      <c r="H21" s="156"/>
      <c r="I21" s="174"/>
      <c r="K21" s="176"/>
      <c r="L21" s="154"/>
      <c r="M21" s="174"/>
    </row>
    <row r="22" spans="1:13" ht="15.75">
      <c r="A22" s="98"/>
      <c r="B22" s="53" t="str">
        <f>+Pop!B15</f>
        <v>FY 1976</v>
      </c>
      <c r="C22" s="36">
        <f>D22/Pop!C15*1000</f>
        <v>7211.118087466548</v>
      </c>
      <c r="D22" s="160">
        <v>26093.95</v>
      </c>
      <c r="F22" s="157"/>
      <c r="G22" s="178"/>
      <c r="H22" s="156"/>
      <c r="I22" s="174"/>
      <c r="K22" s="176"/>
      <c r="L22" s="154"/>
      <c r="M22" s="174"/>
    </row>
    <row r="23" spans="1:13" ht="15.75">
      <c r="A23" s="98"/>
      <c r="B23" s="53" t="str">
        <f>+Pop!B16</f>
        <v>FY 1977</v>
      </c>
      <c r="C23" s="36">
        <f>D23/Pop!C16*1000</f>
        <v>7771.361166199504</v>
      </c>
      <c r="D23" s="160">
        <v>28727.1</v>
      </c>
      <c r="F23" s="157"/>
      <c r="G23" s="178"/>
      <c r="H23" s="156"/>
      <c r="I23" s="174"/>
      <c r="K23" s="176"/>
      <c r="L23" s="154"/>
      <c r="M23" s="174"/>
    </row>
    <row r="24" spans="1:13" ht="15.75">
      <c r="A24" s="98"/>
      <c r="B24" s="53" t="str">
        <f>+Pop!B17</f>
        <v>FY 1978</v>
      </c>
      <c r="C24" s="36">
        <f>D24/Pop!C17*1000</f>
        <v>8601.974658948053</v>
      </c>
      <c r="D24" s="160">
        <v>32745.075</v>
      </c>
      <c r="F24" s="157"/>
      <c r="G24" s="178"/>
      <c r="H24" s="156"/>
      <c r="I24" s="174"/>
      <c r="K24" s="176"/>
      <c r="L24" s="154"/>
      <c r="M24" s="174"/>
    </row>
    <row r="25" spans="1:13" ht="15.75">
      <c r="A25" s="98"/>
      <c r="B25" s="53" t="str">
        <f>+Pop!B18</f>
        <v>FY 1979</v>
      </c>
      <c r="C25" s="36">
        <f>D25/Pop!C18*1000</f>
        <v>9646.653328300912</v>
      </c>
      <c r="D25" s="160">
        <v>38044.1</v>
      </c>
      <c r="F25" s="157"/>
      <c r="G25" s="178"/>
      <c r="H25" s="156"/>
      <c r="I25" s="174"/>
      <c r="K25" s="176"/>
      <c r="L25" s="154"/>
      <c r="M25" s="174"/>
    </row>
    <row r="26" spans="1:13" ht="15.75">
      <c r="A26" s="98"/>
      <c r="B26" s="53" t="str">
        <f>+Pop!B19</f>
        <v>FY 1980</v>
      </c>
      <c r="C26" s="36">
        <f>D26/Pop!C19*1000</f>
        <v>10600.212967561853</v>
      </c>
      <c r="D26" s="160">
        <v>43377.9</v>
      </c>
      <c r="F26" s="157"/>
      <c r="G26" s="178"/>
      <c r="H26" s="156"/>
      <c r="I26" s="174"/>
      <c r="K26" s="176"/>
      <c r="L26" s="154"/>
      <c r="M26" s="174"/>
    </row>
    <row r="27" spans="1:13" ht="15.75">
      <c r="A27" s="98"/>
      <c r="B27" s="53" t="str">
        <f>+Pop!B20</f>
        <v>FY 1981</v>
      </c>
      <c r="C27" s="36">
        <f>D27/Pop!C20*1000</f>
        <v>11642.827896401132</v>
      </c>
      <c r="D27" s="160">
        <v>48939.925</v>
      </c>
      <c r="F27" s="157"/>
      <c r="G27" s="178"/>
      <c r="H27" s="156"/>
      <c r="I27" s="174"/>
      <c r="K27" s="176"/>
      <c r="L27" s="154"/>
      <c r="M27" s="174"/>
    </row>
    <row r="28" spans="1:13" ht="15.75">
      <c r="A28" s="98"/>
      <c r="B28" s="53" t="str">
        <f>+Pop!B21</f>
        <v>FY 1982</v>
      </c>
      <c r="C28" s="36">
        <f>D28/Pop!C21*1000</f>
        <v>12495.006992262794</v>
      </c>
      <c r="D28" s="160">
        <v>53281.375</v>
      </c>
      <c r="F28" s="157"/>
      <c r="G28" s="178"/>
      <c r="H28" s="156"/>
      <c r="I28" s="174"/>
      <c r="K28" s="176"/>
      <c r="L28" s="154"/>
      <c r="M28" s="174"/>
    </row>
    <row r="29" spans="1:13" ht="15.75">
      <c r="A29" s="98"/>
      <c r="B29" s="53" t="str">
        <f>+Pop!B22</f>
        <v>FY 1983</v>
      </c>
      <c r="C29" s="36">
        <f>D29/Pop!C22*1000</f>
        <v>13109.906910256454</v>
      </c>
      <c r="D29" s="160">
        <v>56373.6</v>
      </c>
      <c r="F29" s="157"/>
      <c r="G29" s="178"/>
      <c r="H29" s="156"/>
      <c r="I29" s="174"/>
      <c r="K29" s="176"/>
      <c r="L29" s="154"/>
      <c r="M29" s="174"/>
    </row>
    <row r="30" spans="1:13" ht="15.75">
      <c r="A30" s="98"/>
      <c r="B30" s="53" t="str">
        <f>+Pop!B23</f>
        <v>FY 1984</v>
      </c>
      <c r="C30" s="36">
        <f>D30/Pop!C23*1000</f>
        <v>13876.172519489377</v>
      </c>
      <c r="D30" s="160">
        <v>60261.825</v>
      </c>
      <c r="F30" s="157"/>
      <c r="G30" s="178"/>
      <c r="H30" s="156"/>
      <c r="I30" s="174"/>
      <c r="K30" s="176"/>
      <c r="L30" s="154"/>
      <c r="M30" s="174"/>
    </row>
    <row r="31" spans="1:13" ht="15.75">
      <c r="A31" s="98"/>
      <c r="B31" s="53" t="str">
        <f>+Pop!B24</f>
        <v>FY 1985</v>
      </c>
      <c r="C31" s="36">
        <f>D31/Pop!C24*1000</f>
        <v>14627.599762602493</v>
      </c>
      <c r="D31" s="160">
        <v>64359.65</v>
      </c>
      <c r="F31" s="157"/>
      <c r="G31" s="178"/>
      <c r="H31" s="156"/>
      <c r="I31" s="174"/>
      <c r="K31" s="176"/>
      <c r="L31" s="154"/>
      <c r="M31" s="174"/>
    </row>
    <row r="32" spans="1:13" ht="15.75">
      <c r="A32" s="98"/>
      <c r="B32" s="53" t="str">
        <f>+Pop!B25</f>
        <v>FY 1986</v>
      </c>
      <c r="C32" s="36">
        <f>D32/Pop!C25*1000</f>
        <v>15384.407661057048</v>
      </c>
      <c r="D32" s="160">
        <v>68478.8</v>
      </c>
      <c r="F32" s="157"/>
      <c r="G32" s="178"/>
      <c r="H32" s="156"/>
      <c r="I32" s="174"/>
      <c r="K32" s="176"/>
      <c r="L32" s="154"/>
      <c r="M32" s="174"/>
    </row>
    <row r="33" spans="1:13" ht="15.75">
      <c r="A33" s="98"/>
      <c r="B33" s="53" t="str">
        <f>+Pop!B26</f>
        <v>FY 1987</v>
      </c>
      <c r="C33" s="36">
        <f>D33/Pop!C26*1000</f>
        <v>16073.825419307908</v>
      </c>
      <c r="D33" s="160">
        <v>72519.55</v>
      </c>
      <c r="F33" s="157"/>
      <c r="G33" s="178"/>
      <c r="H33" s="156"/>
      <c r="I33" s="174"/>
      <c r="K33" s="176"/>
      <c r="L33" s="154"/>
      <c r="M33" s="174"/>
    </row>
    <row r="34" spans="1:13" ht="15.75">
      <c r="A34" s="98"/>
      <c r="B34" s="53" t="str">
        <f>+Pop!B27</f>
        <v>FY 1988</v>
      </c>
      <c r="C34" s="36">
        <f>D34/Pop!C27*1000</f>
        <v>16991.43489082019</v>
      </c>
      <c r="D34" s="160">
        <v>78077.475</v>
      </c>
      <c r="F34" s="157"/>
      <c r="G34" s="178"/>
      <c r="H34" s="156"/>
      <c r="I34" s="174"/>
      <c r="K34" s="176"/>
      <c r="L34" s="154"/>
      <c r="M34" s="174"/>
    </row>
    <row r="35" spans="1:13" ht="15.75">
      <c r="A35" s="98"/>
      <c r="B35" s="53" t="str">
        <f>+Pop!B28</f>
        <v>FY 1989</v>
      </c>
      <c r="C35" s="36">
        <f>D35/Pop!C28*1000</f>
        <v>18320.665010428438</v>
      </c>
      <c r="D35" s="160">
        <v>86127.925</v>
      </c>
      <c r="F35" s="157"/>
      <c r="G35" s="178"/>
      <c r="H35" s="156"/>
      <c r="I35" s="174"/>
      <c r="K35" s="176"/>
      <c r="L35" s="154"/>
      <c r="M35" s="174"/>
    </row>
    <row r="36" spans="1:13" ht="15.75">
      <c r="A36" s="98"/>
      <c r="B36" s="53" t="str">
        <f>+Pop!B29</f>
        <v>FY 1990</v>
      </c>
      <c r="C36" s="36">
        <f>D36/Pop!C29*1000</f>
        <v>19575.71338677096</v>
      </c>
      <c r="D36" s="160">
        <v>94587.175</v>
      </c>
      <c r="F36" s="157"/>
      <c r="G36" s="178"/>
      <c r="H36" s="156"/>
      <c r="I36" s="174"/>
      <c r="K36" s="176"/>
      <c r="L36" s="154"/>
      <c r="M36" s="174"/>
    </row>
    <row r="37" spans="1:13" ht="15.75">
      <c r="A37" s="98"/>
      <c r="B37" s="53" t="str">
        <f>+Pop!B30</f>
        <v>FY 1991</v>
      </c>
      <c r="C37" s="36">
        <f>D37/Pop!C30*1000</f>
        <v>20670.48048693995</v>
      </c>
      <c r="D37" s="160">
        <v>102641.125</v>
      </c>
      <c r="F37" s="157"/>
      <c r="G37" s="178"/>
      <c r="H37" s="156"/>
      <c r="I37" s="174"/>
      <c r="K37" s="176"/>
      <c r="L37" s="154"/>
      <c r="M37" s="174"/>
    </row>
    <row r="38" spans="1:13" ht="15.75">
      <c r="A38" s="98"/>
      <c r="B38" s="53" t="str">
        <f>+Pop!B31</f>
        <v>FY 1992</v>
      </c>
      <c r="C38" s="36">
        <f>D38/Pop!C31*1000</f>
        <v>21783.70853878736</v>
      </c>
      <c r="D38" s="160">
        <v>110413.6</v>
      </c>
      <c r="F38" s="157"/>
      <c r="G38" s="178"/>
      <c r="H38" s="156"/>
      <c r="I38" s="174"/>
      <c r="K38" s="176"/>
      <c r="L38" s="154"/>
      <c r="M38" s="174"/>
    </row>
    <row r="39" spans="1:13" ht="15.75">
      <c r="A39" s="98"/>
      <c r="B39" s="53" t="str">
        <f>+Pop!B32</f>
        <v>FY 1993</v>
      </c>
      <c r="C39" s="36">
        <f>D39/Pop!C32*1000</f>
        <v>22851.45014993705</v>
      </c>
      <c r="D39" s="160">
        <v>118004.9</v>
      </c>
      <c r="F39" s="157"/>
      <c r="G39" s="178"/>
      <c r="H39" s="156"/>
      <c r="I39" s="174"/>
      <c r="K39" s="176"/>
      <c r="L39" s="154"/>
      <c r="M39" s="174"/>
    </row>
    <row r="40" spans="1:13" ht="15.75">
      <c r="A40" s="98"/>
      <c r="B40" s="53" t="str">
        <f>+Pop!B33</f>
        <v>FY 1994</v>
      </c>
      <c r="C40" s="36">
        <f>D40/Pop!C33*1000</f>
        <v>23433.206168300134</v>
      </c>
      <c r="D40" s="160">
        <v>123392.925</v>
      </c>
      <c r="F40" s="157"/>
      <c r="G40" s="178"/>
      <c r="H40" s="156"/>
      <c r="I40" s="174"/>
      <c r="K40" s="176"/>
      <c r="L40" s="154"/>
      <c r="M40" s="174"/>
    </row>
    <row r="41" spans="1:13" ht="15.75">
      <c r="A41" s="98"/>
      <c r="B41" s="53" t="str">
        <f>+Pop!B34</f>
        <v>FY 1995</v>
      </c>
      <c r="C41" s="36">
        <f>D41/Pop!C34*1000</f>
        <v>24256.61635800081</v>
      </c>
      <c r="D41" s="160">
        <v>130251.825</v>
      </c>
      <c r="F41" s="157"/>
      <c r="G41" s="178"/>
      <c r="H41" s="156"/>
      <c r="I41" s="174"/>
      <c r="K41" s="176"/>
      <c r="L41" s="154"/>
      <c r="M41" s="174"/>
    </row>
    <row r="42" spans="1:13" ht="15.75">
      <c r="A42" s="98"/>
      <c r="B42" s="53" t="str">
        <f>+Pop!B35</f>
        <v>FY 1996</v>
      </c>
      <c r="C42" s="36">
        <f>D42/Pop!C35*1000</f>
        <v>25394.114706295117</v>
      </c>
      <c r="D42" s="160">
        <v>138696.725</v>
      </c>
      <c r="F42" s="157"/>
      <c r="G42" s="178"/>
      <c r="H42" s="156"/>
      <c r="I42" s="174"/>
      <c r="K42" s="176"/>
      <c r="L42" s="154"/>
      <c r="M42" s="174"/>
    </row>
    <row r="43" spans="1:13" ht="15.75">
      <c r="A43" s="98"/>
      <c r="B43" s="53" t="str">
        <f>+Pop!B36</f>
        <v>FY 1997</v>
      </c>
      <c r="C43" s="36">
        <f>D43/Pop!C36*1000</f>
        <v>26871.27389686251</v>
      </c>
      <c r="D43" s="160">
        <v>149282.075</v>
      </c>
      <c r="F43" s="157"/>
      <c r="G43" s="178"/>
      <c r="H43" s="156"/>
      <c r="I43" s="174"/>
      <c r="K43" s="176"/>
      <c r="L43" s="154"/>
      <c r="M43" s="174"/>
    </row>
    <row r="44" spans="1:13" ht="15.75">
      <c r="A44" s="98"/>
      <c r="B44" s="53" t="str">
        <f>+Pop!B37</f>
        <v>FY 1998</v>
      </c>
      <c r="C44" s="36">
        <f>D44/Pop!C37*1000</f>
        <v>28602.32608395893</v>
      </c>
      <c r="D44" s="160">
        <v>161857.5</v>
      </c>
      <c r="F44" s="157"/>
      <c r="G44" s="178"/>
      <c r="H44" s="156"/>
      <c r="I44" s="174"/>
      <c r="K44" s="176"/>
      <c r="L44" s="154"/>
      <c r="M44" s="174"/>
    </row>
    <row r="45" spans="1:13" ht="15.75">
      <c r="A45" s="98"/>
      <c r="B45" s="53" t="str">
        <f>+Pop!B38</f>
        <v>FY 1999</v>
      </c>
      <c r="C45" s="36">
        <f>D45/Pop!C38*1000</f>
        <v>30179.679224301548</v>
      </c>
      <c r="D45" s="160">
        <v>173997.15</v>
      </c>
      <c r="F45" s="46" t="str">
        <f>+Pop!E38</f>
        <v>1969-71</v>
      </c>
      <c r="G45" s="76">
        <f>AVERAGE(C16:C17)</f>
        <v>4399.714695499288</v>
      </c>
      <c r="H45" s="12">
        <f>SUM(D16:D17)</f>
        <v>30091.725</v>
      </c>
      <c r="I45" s="174"/>
      <c r="K45" s="176"/>
      <c r="L45" s="154"/>
      <c r="M45" s="174"/>
    </row>
    <row r="46" spans="1:13" ht="15.75">
      <c r="A46" s="98"/>
      <c r="B46" s="53" t="str">
        <f>+Pop!B39</f>
        <v>FY 2000</v>
      </c>
      <c r="C46" s="36">
        <f>D46/Pop!C39*1000</f>
        <v>31964.12692252155</v>
      </c>
      <c r="D46" s="160">
        <v>187561.025</v>
      </c>
      <c r="F46" s="46" t="str">
        <f>+Pop!E39</f>
        <v>1971-73</v>
      </c>
      <c r="G46" s="76">
        <f>AVERAGE(C18:C19)</f>
        <v>5003.323768128348</v>
      </c>
      <c r="H46" s="12">
        <f>SUM(D18:D19)</f>
        <v>34399.3</v>
      </c>
      <c r="I46" s="174"/>
      <c r="K46" s="176"/>
      <c r="L46" s="154"/>
      <c r="M46" s="174"/>
    </row>
    <row r="47" spans="1:13" ht="15.75">
      <c r="A47" s="98"/>
      <c r="B47" s="53" t="str">
        <f>+Pop!B40</f>
        <v>FY 2001</v>
      </c>
      <c r="C47" s="36">
        <f>D47/Pop!C40*1000</f>
        <v>32900.55796762615</v>
      </c>
      <c r="D47" s="160">
        <v>195816.85</v>
      </c>
      <c r="F47" s="46" t="str">
        <f>+Pop!E40</f>
        <v>1973-75</v>
      </c>
      <c r="G47" s="76">
        <f>AVERAGE(C20:C21)</f>
        <v>6209.92314829741</v>
      </c>
      <c r="H47" s="12">
        <f>SUM(D20:D21)</f>
        <v>43775.325</v>
      </c>
      <c r="I47" s="174"/>
      <c r="K47" s="176"/>
      <c r="L47" s="154"/>
      <c r="M47" s="174"/>
    </row>
    <row r="48" spans="1:13" ht="15.75">
      <c r="A48" s="98"/>
      <c r="B48" s="53" t="str">
        <f>+Pop!B41</f>
        <v>FY 2002</v>
      </c>
      <c r="C48" s="36">
        <f>D48/Pop!C41*1000</f>
        <v>32782.15067965465</v>
      </c>
      <c r="D48" s="160">
        <v>197895.95</v>
      </c>
      <c r="F48" s="46" t="str">
        <f>+Pop!E41</f>
        <v>1975-77</v>
      </c>
      <c r="G48" s="76">
        <f>AVERAGE(C22:C23)</f>
        <v>7491.239626833026</v>
      </c>
      <c r="H48" s="12">
        <f>SUM(D22:D23)</f>
        <v>54821.05</v>
      </c>
      <c r="I48" s="174"/>
      <c r="K48" s="176"/>
      <c r="L48" s="154"/>
      <c r="M48" s="174"/>
    </row>
    <row r="49" spans="1:13" ht="15.75">
      <c r="A49" s="98"/>
      <c r="B49" s="53" t="str">
        <f>+Pop!B42</f>
        <v>FY 2003</v>
      </c>
      <c r="C49" s="36">
        <f>D49/Pop!C42*1000</f>
        <v>33468.90951325084</v>
      </c>
      <c r="D49" s="160">
        <v>204513.85</v>
      </c>
      <c r="F49" s="46" t="str">
        <f>+Pop!E42</f>
        <v>1977-79</v>
      </c>
      <c r="G49" s="76">
        <f>AVERAGE(C24:C25)</f>
        <v>9124.313993624482</v>
      </c>
      <c r="H49" s="12">
        <f>SUM(D24:D25)</f>
        <v>70789.175</v>
      </c>
      <c r="I49" s="174"/>
      <c r="K49" s="176"/>
      <c r="L49" s="154"/>
      <c r="M49" s="174"/>
    </row>
    <row r="50" spans="1:13" ht="15.75">
      <c r="A50" s="98"/>
      <c r="B50" s="53" t="str">
        <f>+Pop!B43</f>
        <v>FY 2004</v>
      </c>
      <c r="C50" s="36">
        <f>D50/Pop!C43*1000</f>
        <v>34581.38992533545</v>
      </c>
      <c r="D50" s="160">
        <v>214003.425</v>
      </c>
      <c r="F50" s="46" t="str">
        <f>+Pop!E43</f>
        <v>1979-81</v>
      </c>
      <c r="G50" s="76">
        <f>AVERAGE(C26:C27)</f>
        <v>11121.520431981491</v>
      </c>
      <c r="H50" s="12">
        <f>SUM(D26:D27)</f>
        <v>92317.82500000001</v>
      </c>
      <c r="I50" s="174"/>
      <c r="K50" s="176"/>
      <c r="L50" s="154"/>
      <c r="M50" s="174"/>
    </row>
    <row r="51" spans="1:13" ht="15.75">
      <c r="A51" s="98"/>
      <c r="B51" s="53" t="str">
        <f>+Pop!B44</f>
        <v>FY 2005</v>
      </c>
      <c r="C51" s="36">
        <f>D51/Pop!C44*1000</f>
        <v>36760.42873480431</v>
      </c>
      <c r="D51" s="160">
        <v>230752.725</v>
      </c>
      <c r="F51" s="46" t="str">
        <f>+Pop!E44</f>
        <v>1981-83</v>
      </c>
      <c r="G51" s="76">
        <f>AVERAGE(C28:C29)</f>
        <v>12802.456951259624</v>
      </c>
      <c r="H51" s="12">
        <f>SUM(D28:D29)</f>
        <v>109654.975</v>
      </c>
      <c r="I51" s="174"/>
      <c r="K51" s="176"/>
      <c r="L51" s="154"/>
      <c r="M51" s="174"/>
    </row>
    <row r="52" spans="1:13" ht="15.75">
      <c r="A52" s="98"/>
      <c r="B52" s="53" t="str">
        <f>+Pop!B45</f>
        <v>FY 2006</v>
      </c>
      <c r="C52" s="36">
        <f>D52/Pop!C45*1000</f>
        <v>38062.4089725096</v>
      </c>
      <c r="D52" s="160">
        <v>243193.95</v>
      </c>
      <c r="F52" s="46" t="str">
        <f>+Pop!E45</f>
        <v>1983-85</v>
      </c>
      <c r="G52" s="1">
        <f>AVERAGE(C30:C31)</f>
        <v>14251.886141045936</v>
      </c>
      <c r="H52" s="12">
        <f>SUM(D30:D31)</f>
        <v>124621.475</v>
      </c>
      <c r="I52" s="174"/>
      <c r="K52" s="176"/>
      <c r="L52" s="154"/>
      <c r="M52" s="174"/>
    </row>
    <row r="53" spans="1:13" ht="15.75">
      <c r="A53" s="98"/>
      <c r="B53" s="53" t="str">
        <f>+Pop!B46</f>
        <v>FY 2007</v>
      </c>
      <c r="C53" s="36">
        <f>D53/Pop!C46*1000</f>
        <v>40519.087350547015</v>
      </c>
      <c r="D53" s="160">
        <v>263301.725</v>
      </c>
      <c r="F53" s="46" t="str">
        <f>+Pop!E46</f>
        <v>1985-87</v>
      </c>
      <c r="G53" s="1">
        <f>AVERAGE(C32:C33)</f>
        <v>15729.116540182478</v>
      </c>
      <c r="H53" s="12">
        <f>SUM(D32:D33)</f>
        <v>140998.35</v>
      </c>
      <c r="I53" s="174"/>
      <c r="K53" s="176"/>
      <c r="L53" s="154"/>
      <c r="M53" s="174"/>
    </row>
    <row r="54" spans="1:13" ht="15.75">
      <c r="A54" s="98"/>
      <c r="B54" s="53" t="str">
        <f>+Pop!B47</f>
        <v>FY 2008</v>
      </c>
      <c r="C54" s="36">
        <f>D54/Pop!C47*1000</f>
        <v>43204.70617605714</v>
      </c>
      <c r="D54" s="160">
        <v>284583.325</v>
      </c>
      <c r="F54" s="46" t="str">
        <f>+Pop!E47</f>
        <v>1987-89</v>
      </c>
      <c r="G54" s="1">
        <f>AVERAGE(C34:C35)</f>
        <v>17656.049950624314</v>
      </c>
      <c r="H54" s="12">
        <f>SUM(D34:D35)</f>
        <v>164205.40000000002</v>
      </c>
      <c r="I54" s="174"/>
      <c r="K54" s="176"/>
      <c r="L54" s="154"/>
      <c r="M54" s="174"/>
    </row>
    <row r="55" spans="1:13" ht="15.75">
      <c r="A55" s="99"/>
      <c r="B55" s="53" t="str">
        <f>+Pop!B48</f>
        <v>FY 2009</v>
      </c>
      <c r="C55" s="36">
        <f>D55/Pop!C48*1000</f>
        <v>42654.669620742585</v>
      </c>
      <c r="D55" s="160">
        <v>283904.725</v>
      </c>
      <c r="F55" s="46" t="str">
        <f>+Pop!E48</f>
        <v>1989-91</v>
      </c>
      <c r="G55" s="1">
        <f>AVERAGE(C36:C37)</f>
        <v>20123.096936855454</v>
      </c>
      <c r="H55" s="12">
        <f>SUM(D36:D37)</f>
        <v>197228.3</v>
      </c>
      <c r="I55" s="174"/>
      <c r="K55" s="176"/>
      <c r="L55" s="154"/>
      <c r="M55" s="174"/>
    </row>
    <row r="56" spans="1:13" ht="15.75">
      <c r="A56" s="99"/>
      <c r="B56" s="53" t="str">
        <f>+Pop!B49</f>
        <v>FY 2010</v>
      </c>
      <c r="C56" s="36">
        <f>D56/Pop!C49*1000</f>
        <v>41684.494414700705</v>
      </c>
      <c r="D56" s="160">
        <v>279773.05</v>
      </c>
      <c r="F56" s="46" t="str">
        <f>+Pop!E49</f>
        <v>1991-93</v>
      </c>
      <c r="G56" s="1">
        <f>AVERAGE(C38:C39)</f>
        <v>22317.579344362202</v>
      </c>
      <c r="H56" s="12">
        <f>SUM(D38:D39)</f>
        <v>228418.5</v>
      </c>
      <c r="I56" s="174"/>
      <c r="K56" s="176"/>
      <c r="L56" s="154"/>
      <c r="M56" s="174"/>
    </row>
    <row r="57" spans="1:13" ht="15.75">
      <c r="A57" s="99"/>
      <c r="B57" s="53" t="str">
        <f>+Pop!B50</f>
        <v>FY 2011</v>
      </c>
      <c r="C57" s="36">
        <f>D57/Pop!C50*1000</f>
        <v>43298.82872285632</v>
      </c>
      <c r="D57" s="160">
        <v>293909.15</v>
      </c>
      <c r="F57" s="46" t="str">
        <f>+Pop!E50</f>
        <v>1993-95</v>
      </c>
      <c r="G57" s="1">
        <f>AVERAGE(C40:C41)</f>
        <v>23844.911263150472</v>
      </c>
      <c r="H57" s="12">
        <f>SUM(D40:D41)</f>
        <v>253644.75</v>
      </c>
      <c r="I57" s="174"/>
      <c r="K57" s="176"/>
      <c r="L57" s="154"/>
      <c r="M57" s="174"/>
    </row>
    <row r="58" spans="1:13" ht="15.75">
      <c r="A58" s="99"/>
      <c r="B58" s="53" t="str">
        <f>+Pop!B51</f>
        <v>FY 2012</v>
      </c>
      <c r="C58" s="36">
        <f>D58/Pop!C51*1000</f>
        <v>45591.95189711283</v>
      </c>
      <c r="D58" s="160">
        <v>313126.825</v>
      </c>
      <c r="F58" s="46" t="str">
        <f>+Pop!E51</f>
        <v>1995-97</v>
      </c>
      <c r="G58" s="1">
        <f>AVERAGE(C42:C43)</f>
        <v>26132.694301578813</v>
      </c>
      <c r="H58" s="12">
        <f>SUM(D42:D43)</f>
        <v>287978.80000000005</v>
      </c>
      <c r="I58" s="174"/>
      <c r="K58" s="176"/>
      <c r="L58" s="154"/>
      <c r="M58" s="174"/>
    </row>
    <row r="59" spans="1:13" ht="15.75">
      <c r="A59" s="99"/>
      <c r="B59" s="53" t="str">
        <f>+Pop!B52</f>
        <v>FY 2013</v>
      </c>
      <c r="C59" s="36">
        <f>D59/Pop!C52*1000</f>
        <v>47312.987721902005</v>
      </c>
      <c r="D59" s="160">
        <v>328369.475</v>
      </c>
      <c r="F59" s="46" t="str">
        <f>+Pop!E52</f>
        <v>1997-99</v>
      </c>
      <c r="G59" s="1">
        <f>AVERAGE(C44:C45)</f>
        <v>29391.00265413024</v>
      </c>
      <c r="H59" s="12">
        <f>SUM(D44:D45)</f>
        <v>335854.65</v>
      </c>
      <c r="I59" s="174"/>
      <c r="K59" s="176"/>
      <c r="L59" s="154"/>
      <c r="M59" s="174"/>
    </row>
    <row r="60" spans="1:13" ht="15.75">
      <c r="A60" s="99"/>
      <c r="B60" s="53" t="str">
        <f>+Pop!B53</f>
        <v>FY 2014</v>
      </c>
      <c r="C60" s="36">
        <f>D60/Pop!C53*1000</f>
        <v>48606.323488450245</v>
      </c>
      <c r="D60" s="160">
        <v>341314.25</v>
      </c>
      <c r="F60" s="46" t="str">
        <f>+Pop!E53</f>
        <v>1999-01</v>
      </c>
      <c r="G60" s="1">
        <f>AVERAGE(C46:C47)</f>
        <v>32432.34244507385</v>
      </c>
      <c r="H60" s="12">
        <f>SUM(D46:D47)</f>
        <v>383377.875</v>
      </c>
      <c r="I60" s="174"/>
      <c r="K60" s="176"/>
      <c r="L60" s="154"/>
      <c r="M60" s="174"/>
    </row>
    <row r="61" spans="1:13" ht="15.75">
      <c r="A61" s="99"/>
      <c r="B61" s="53" t="str">
        <f>+Pop!B54</f>
        <v>FY 2015</v>
      </c>
      <c r="C61" s="36">
        <f>D61/Pop!C54*1000</f>
        <v>51567.47603189558</v>
      </c>
      <c r="D61" s="160">
        <v>367447.325</v>
      </c>
      <c r="F61" s="46" t="str">
        <f>+Pop!E54</f>
        <v>2001-03</v>
      </c>
      <c r="G61" s="1">
        <f>AVERAGE(C48:C49)</f>
        <v>33125.53009645274</v>
      </c>
      <c r="H61" s="12">
        <f>SUM(D48:D49)</f>
        <v>402409.80000000005</v>
      </c>
      <c r="I61" s="174"/>
      <c r="K61" s="176"/>
      <c r="L61" s="154"/>
      <c r="M61" s="174"/>
    </row>
    <row r="62" spans="2:13" ht="15.75">
      <c r="B62" s="53" t="str">
        <f>+Pop!B55</f>
        <v>FY 2016</v>
      </c>
      <c r="C62" s="36">
        <f>D62/Pop!C55*1000</f>
        <v>53231.965848870626</v>
      </c>
      <c r="D62" s="160">
        <v>385876.125</v>
      </c>
      <c r="F62" s="46" t="str">
        <f>+Pop!E55</f>
        <v>2003-05</v>
      </c>
      <c r="G62" s="1">
        <f>AVERAGE(C50:C51)</f>
        <v>35670.90933006987</v>
      </c>
      <c r="H62" s="12">
        <f>SUM(D50:D51)</f>
        <v>444756.15</v>
      </c>
      <c r="I62" s="174"/>
      <c r="K62" s="176"/>
      <c r="L62" s="154"/>
      <c r="M62" s="174"/>
    </row>
    <row r="63" spans="2:13" ht="15.75">
      <c r="B63" s="53" t="str">
        <f>+Pop!B56</f>
        <v>FY 2017</v>
      </c>
      <c r="C63" s="36">
        <f>D63/Pop!C56*1000</f>
        <v>55504.22472931849</v>
      </c>
      <c r="D63" s="160">
        <v>409757.125</v>
      </c>
      <c r="F63" s="46" t="str">
        <f>+Pop!E56</f>
        <v>2005-07</v>
      </c>
      <c r="G63" s="1">
        <f>AVERAGE(C52:C53)</f>
        <v>39290.7481615283</v>
      </c>
      <c r="H63" s="12">
        <f>SUM(D52:D53)</f>
        <v>506495.675</v>
      </c>
      <c r="I63" s="174"/>
      <c r="K63" s="176"/>
      <c r="L63" s="154"/>
      <c r="M63" s="174"/>
    </row>
    <row r="64" spans="2:13" ht="15.75">
      <c r="B64" s="53" t="str">
        <f>+Pop!B57</f>
        <v>FY 2018</v>
      </c>
      <c r="C64" s="36">
        <f>D64/Pop!C57*1000</f>
        <v>58266.939270953786</v>
      </c>
      <c r="D64" s="160">
        <v>436916.8</v>
      </c>
      <c r="F64" s="46" t="str">
        <f>+Pop!E57</f>
        <v>2007-09</v>
      </c>
      <c r="G64" s="1">
        <f>AVERAGE(C54:C55)</f>
        <v>42929.68789839986</v>
      </c>
      <c r="H64" s="12">
        <f>SUM(D54:D55)</f>
        <v>568488.05</v>
      </c>
      <c r="I64" s="174"/>
      <c r="K64" s="176"/>
      <c r="L64" s="154"/>
      <c r="M64" s="174"/>
    </row>
    <row r="65" spans="2:13" ht="15.75">
      <c r="B65" s="53" t="str">
        <f>+Pop!B58</f>
        <v>FY 2019</v>
      </c>
      <c r="C65" s="36">
        <f>D65/Pop!C58*1000</f>
        <v>61720.75004585901</v>
      </c>
      <c r="D65" s="160">
        <v>468736.65</v>
      </c>
      <c r="F65" s="46" t="str">
        <f>+Pop!E58</f>
        <v>2009-11</v>
      </c>
      <c r="G65" s="1">
        <f>AVERAGE(C56:C57)</f>
        <v>42491.66156877851</v>
      </c>
      <c r="H65" s="12">
        <f>SUM(D56:D57)</f>
        <v>573682.2</v>
      </c>
      <c r="I65" s="174"/>
      <c r="K65" s="176"/>
      <c r="L65" s="154"/>
      <c r="M65" s="174"/>
    </row>
    <row r="66" spans="2:13" ht="15.75">
      <c r="B66" s="53" t="str">
        <f>+Pop!B59</f>
        <v>FY 2020</v>
      </c>
      <c r="C66" s="36">
        <f>D66/Pop!C59*1000</f>
        <v>65627.68878890076</v>
      </c>
      <c r="D66" s="160">
        <v>504267.2</v>
      </c>
      <c r="F66" s="46" t="str">
        <f>+Pop!E59</f>
        <v>2011-13</v>
      </c>
      <c r="G66" s="1">
        <f>AVERAGE(C58:C59)</f>
        <v>46452.46980950741</v>
      </c>
      <c r="H66" s="12">
        <f>SUM(D58:D59)</f>
        <v>641496.3</v>
      </c>
      <c r="I66" s="174"/>
      <c r="K66" s="176"/>
      <c r="L66" s="154"/>
      <c r="M66" s="174"/>
    </row>
    <row r="67" spans="2:13" ht="15.75">
      <c r="B67" s="53" t="str">
        <f>+Pop!B60</f>
        <v>FY 2021</v>
      </c>
      <c r="C67" s="36">
        <f>D67/Pop!C60*1000</f>
        <v>71392.78880441455</v>
      </c>
      <c r="D67" s="160">
        <v>552016.525</v>
      </c>
      <c r="F67" s="46" t="str">
        <f>+Pop!E60</f>
        <v>2013-15</v>
      </c>
      <c r="G67" s="1">
        <f>AVERAGE(C60:C61)</f>
        <v>50086.89976017291</v>
      </c>
      <c r="H67" s="12">
        <f>SUM(D60:D61)</f>
        <v>708761.575</v>
      </c>
      <c r="I67" s="174"/>
      <c r="K67" s="176"/>
      <c r="L67" s="154"/>
      <c r="M67" s="174"/>
    </row>
    <row r="68" spans="2:13" ht="15.75">
      <c r="B68" s="53" t="str">
        <f>+Pop!B61</f>
        <v>FY 2022</v>
      </c>
      <c r="C68" s="36">
        <f>D68/Pop!C61*1000</f>
        <v>74047.578564538</v>
      </c>
      <c r="D68" s="160">
        <v>574807.5461</v>
      </c>
      <c r="F68" s="46" t="str">
        <f>+Pop!E61</f>
        <v>2015-17</v>
      </c>
      <c r="G68" s="1">
        <f>AVERAGE(C62:C63)</f>
        <v>54368.09528909456</v>
      </c>
      <c r="H68" s="12">
        <f>SUM(D62:D63)</f>
        <v>795633.25</v>
      </c>
      <c r="I68" s="174"/>
      <c r="K68" s="176"/>
      <c r="L68" s="154"/>
      <c r="M68" s="174"/>
    </row>
    <row r="69" spans="2:13" ht="15.75">
      <c r="B69" s="53" t="str">
        <f>+Pop!B62</f>
        <v>FY 2023</v>
      </c>
      <c r="C69" s="36">
        <f>D69/Pop!C62*1000</f>
        <v>76981.02219227761</v>
      </c>
      <c r="D69" s="160">
        <v>601276.6323</v>
      </c>
      <c r="F69" s="46" t="str">
        <f>+Pop!E62</f>
        <v>2017-19</v>
      </c>
      <c r="G69" s="1">
        <f>AVERAGE(C64:C65)</f>
        <v>59993.84465840639</v>
      </c>
      <c r="H69" s="12">
        <f>SUM(D64:D65)</f>
        <v>905653.45</v>
      </c>
      <c r="I69" s="174"/>
      <c r="K69" s="176"/>
      <c r="L69" s="154"/>
      <c r="M69" s="174"/>
    </row>
    <row r="70" spans="2:13" ht="15.75">
      <c r="B70" s="53" t="str">
        <f>+Pop!B63</f>
        <v>FY 2024</v>
      </c>
      <c r="C70" s="36">
        <f>D70/Pop!C63*1000</f>
        <v>80491.13983899675</v>
      </c>
      <c r="D70" s="160">
        <v>632989.5357</v>
      </c>
      <c r="F70" s="46" t="str">
        <f>+Pop!E63</f>
        <v>2019-21</v>
      </c>
      <c r="G70" s="1">
        <f>AVERAGE(C66:C67)</f>
        <v>68510.23879665765</v>
      </c>
      <c r="H70" s="12">
        <f>SUM(D66:D67)</f>
        <v>1056283.725</v>
      </c>
      <c r="I70" s="174"/>
      <c r="K70" s="176"/>
      <c r="L70" s="154"/>
      <c r="M70" s="174"/>
    </row>
    <row r="71" spans="2:13" ht="15.75">
      <c r="B71" s="53" t="str">
        <f>+Pop!B64</f>
        <v>FY 2025</v>
      </c>
      <c r="C71" s="36">
        <f>D71/Pop!C64*1000</f>
        <v>84550.68820270053</v>
      </c>
      <c r="D71" s="160">
        <v>669537.5885</v>
      </c>
      <c r="F71" s="46" t="str">
        <f>+Pop!E64</f>
        <v>2021-23</v>
      </c>
      <c r="G71" s="1">
        <f>AVERAGE(C68:C69)</f>
        <v>75514.3003784078</v>
      </c>
      <c r="H71" s="12">
        <f>SUM(D68:D69)</f>
        <v>1176084.1784</v>
      </c>
      <c r="I71" s="174"/>
      <c r="K71" s="176"/>
      <c r="L71" s="154"/>
      <c r="M71" s="174"/>
    </row>
    <row r="72" spans="2:13" ht="15.75">
      <c r="B72" s="53" t="str">
        <f>+Pop!B65</f>
        <v>FY 2026</v>
      </c>
      <c r="C72" s="36">
        <f>D72/Pop!C65*1000</f>
        <v>88682.87751046167</v>
      </c>
      <c r="D72" s="160">
        <v>707302.2263</v>
      </c>
      <c r="F72" s="46" t="str">
        <f>+Pop!E65</f>
        <v>2023-25</v>
      </c>
      <c r="G72" s="1">
        <f>AVERAGE(C70:C71)</f>
        <v>82520.91402084864</v>
      </c>
      <c r="H72" s="12">
        <f>SUM(D70:D71)</f>
        <v>1302527.1242</v>
      </c>
      <c r="I72" s="174"/>
      <c r="K72" s="176"/>
      <c r="L72" s="154"/>
      <c r="M72" s="174"/>
    </row>
    <row r="73" spans="2:13" ht="15.75">
      <c r="B73" s="53" t="str">
        <f>+Pop!B66</f>
        <v>FY 2027</v>
      </c>
      <c r="C73" s="36">
        <f>D73/Pop!C66*1000</f>
        <v>93331.89266353963</v>
      </c>
      <c r="D73" s="160">
        <v>749938.0533</v>
      </c>
      <c r="F73" s="46" t="str">
        <f>+Pop!E66</f>
        <v>2025-27</v>
      </c>
      <c r="G73" s="1">
        <f>AVERAGE(C72:C73)</f>
        <v>91007.38508700064</v>
      </c>
      <c r="H73" s="12">
        <f>SUM(D72:D73)</f>
        <v>1457240.2796</v>
      </c>
      <c r="I73" s="174"/>
      <c r="K73" s="176"/>
      <c r="L73" s="154"/>
      <c r="M73" s="174"/>
    </row>
    <row r="74" spans="2:13" ht="15.75">
      <c r="B74" s="53" t="str">
        <f>+Pop!B67</f>
        <v>FY 2028</v>
      </c>
      <c r="C74" s="36">
        <f>D74/Pop!C67*1000</f>
        <v>97263.48149080348</v>
      </c>
      <c r="D74" s="160">
        <v>787246.7481</v>
      </c>
      <c r="F74" s="46" t="str">
        <f>+Pop!E67</f>
        <v>2027-29</v>
      </c>
      <c r="G74" s="1">
        <f>AVERAGE(C74:C75)</f>
        <v>99437.34818635316</v>
      </c>
      <c r="H74" s="12">
        <f>SUM(D74:D75)</f>
        <v>1615423.0209</v>
      </c>
      <c r="I74" s="174"/>
      <c r="K74" s="176"/>
      <c r="L74" s="154"/>
      <c r="M74" s="174"/>
    </row>
    <row r="75" spans="2:13" ht="15.75">
      <c r="B75" s="53" t="str">
        <f>+Pop!B68</f>
        <v>FY 2029</v>
      </c>
      <c r="C75" s="36">
        <f>D75/Pop!C68*1000</f>
        <v>101611.21488190284</v>
      </c>
      <c r="D75" s="160">
        <v>828176.2728</v>
      </c>
      <c r="F75" s="46"/>
      <c r="G75" s="1"/>
      <c r="H75" s="12"/>
      <c r="I75" s="174"/>
      <c r="K75" s="176"/>
      <c r="L75" s="154"/>
      <c r="M75" s="174"/>
    </row>
    <row r="76" spans="2:8" ht="15.75">
      <c r="B76" s="47"/>
      <c r="C76" s="54"/>
      <c r="D76" s="48"/>
      <c r="F76" s="179"/>
      <c r="G76" s="54"/>
      <c r="H76" s="48"/>
    </row>
  </sheetData>
  <sheetProtection/>
  <printOptions/>
  <pageMargins left="0.75" right="0.75" top="1" bottom="1" header="0.5" footer="0.5"/>
  <pageSetup fitToHeight="1" fitToWidth="1" horizontalDpi="300" verticalDpi="3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State Legislature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Mann, Michael</dc:creator>
  <cp:keywords/>
  <dc:description/>
  <cp:lastModifiedBy>Naas, Jeffrey</cp:lastModifiedBy>
  <cp:lastPrinted>2001-10-08T18:15:28Z</cp:lastPrinted>
  <dcterms:created xsi:type="dcterms:W3CDTF">1996-10-15T21:02:59Z</dcterms:created>
  <dcterms:modified xsi:type="dcterms:W3CDTF">2024-02-15T23:02:38Z</dcterms:modified>
  <cp:category/>
  <cp:version/>
  <cp:contentType/>
  <cp:contentStatus/>
</cp:coreProperties>
</file>