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0Special\K12\SDDATA\"/>
    </mc:Choice>
  </mc:AlternateContent>
  <xr:revisionPtr revIDLastSave="0" documentId="13_ncr:1_{F084E7BB-6328-4D19-8419-485ECA23BEF1}" xr6:coauthVersionLast="47" xr6:coauthVersionMax="47" xr10:uidLastSave="{00000000-0000-0000-0000-000000000000}"/>
  <bookViews>
    <workbookView xWindow="-120" yWindow="-120" windowWidth="29040" windowHeight="15720" xr2:uid="{F420A1A4-0FB0-4110-ADE9-5F05AEDE6D8A}"/>
  </bookViews>
  <sheets>
    <sheet name="Report" sheetId="1" r:id="rId1"/>
    <sheet name="Districts" sheetId="2" state="veryHidden" r:id="rId2"/>
  </sheets>
  <definedNames>
    <definedName name="ChartMin">Districts!$U$13</definedName>
    <definedName name="ExternalData_1" localSheetId="1" hidden="1">Districts!$A$1:$F$321</definedName>
    <definedName name="_xlnm.Print_Area" localSheetId="0">Report!$B$4:$BI$49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Expenditures_bb7c5df0-c728-46e3-b02b-46852b466850" name="Expenditures" connection="Query - Expenditures"/>
          <x15:modelTable id="DistrictBySize-edf44ea2-7c3c-423b-ab71-13d1dccd47ea" name="DistrictBySize" connection="Query - DistrictBySize"/>
          <x15:modelTable id="Enrollment_7412f82a-068a-476a-9ac5-80607ddd119b" name="Enrollment" connection="Query - Enrollment"/>
        </x15:modelTables>
        <x15:modelRelationships>
          <x15:modelRelationship fromTable="Expenditures" fromColumn="DistCode" toTable="DistrictBySize" toColumn="DistCode"/>
          <x15:modelRelationship fromTable="Enrollment" fromColumn="DistCode" toTable="DistrictBySize" toColumn="DistC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26" i="1" l="1"/>
  <c r="BJ42" i="1"/>
  <c r="BJ20" i="1"/>
  <c r="N5" i="2" l="1" a="1"/>
  <c r="N5" i="2" s="1"/>
  <c r="N4" i="2" a="1"/>
  <c r="N4" i="2" s="1"/>
  <c r="N7" i="2" l="1"/>
  <c r="BN6" i="1"/>
  <c r="N1" i="2" l="1"/>
  <c r="N6" i="2"/>
  <c r="N9" i="2"/>
  <c r="N2" i="2" l="1"/>
  <c r="O16" i="2"/>
  <c r="B44" i="1"/>
  <c r="B45" i="1"/>
  <c r="B11" i="1"/>
  <c r="B30" i="1"/>
  <c r="B41" i="1" s="1"/>
  <c r="B31" i="1"/>
  <c r="B42" i="1" s="1"/>
  <c r="B24" i="1"/>
  <c r="B25" i="1"/>
  <c r="B26" i="1"/>
  <c r="B27" i="1"/>
  <c r="B28" i="1"/>
  <c r="B29" i="1"/>
  <c r="B23" i="1"/>
  <c r="G267" i="2"/>
  <c r="G2" i="2"/>
  <c r="G6" i="2"/>
  <c r="G31" i="2"/>
  <c r="G200" i="2"/>
  <c r="G214" i="2"/>
  <c r="G311" i="2"/>
  <c r="G290" i="2"/>
  <c r="G281" i="2"/>
  <c r="G123" i="2"/>
  <c r="G231" i="2"/>
  <c r="D42" i="1"/>
  <c r="G286" i="2"/>
  <c r="G237" i="2"/>
  <c r="G289" i="2"/>
  <c r="G188" i="2"/>
  <c r="G64" i="2"/>
  <c r="G208" i="2"/>
  <c r="G55" i="2"/>
  <c r="BJ31" i="1"/>
  <c r="G131" i="2"/>
  <c r="L20" i="1"/>
  <c r="G162" i="2"/>
  <c r="G38" i="2"/>
  <c r="G72" i="2"/>
  <c r="G116" i="2"/>
  <c r="G118" i="2"/>
  <c r="G182" i="2"/>
  <c r="G24" i="2"/>
  <c r="G256" i="2"/>
  <c r="G224" i="2"/>
  <c r="G57" i="2"/>
  <c r="G9" i="2"/>
  <c r="G28" i="2"/>
  <c r="G68" i="2"/>
  <c r="G175" i="2"/>
  <c r="G235" i="2"/>
  <c r="G318" i="2"/>
  <c r="G228" i="2"/>
  <c r="D20" i="1"/>
  <c r="G236" i="2"/>
  <c r="G39" i="2"/>
  <c r="G139" i="2"/>
  <c r="G165" i="2"/>
  <c r="L42" i="1"/>
  <c r="G270" i="2"/>
  <c r="G244" i="2"/>
  <c r="G271" i="2"/>
  <c r="G75" i="2"/>
  <c r="G234" i="2"/>
  <c r="G138" i="2"/>
  <c r="G205" i="2"/>
  <c r="G216" i="2"/>
  <c r="G190" i="2"/>
  <c r="G272" i="2"/>
  <c r="G48" i="2"/>
  <c r="G283" i="2"/>
  <c r="G33" i="2"/>
  <c r="G266" i="2"/>
  <c r="G77" i="2"/>
  <c r="G83" i="2"/>
  <c r="G206" i="2"/>
  <c r="G99" i="2"/>
  <c r="G218" i="2"/>
  <c r="G257" i="2"/>
  <c r="G192" i="2"/>
  <c r="G180" i="2"/>
  <c r="G233" i="2"/>
  <c r="G246" i="2"/>
  <c r="G90" i="2"/>
  <c r="G141" i="2"/>
  <c r="G107" i="2"/>
  <c r="G127" i="2"/>
  <c r="G255" i="2"/>
  <c r="G135" i="2"/>
  <c r="G181" i="2"/>
  <c r="G204" i="2"/>
  <c r="G91" i="2"/>
  <c r="G186" i="2"/>
  <c r="G111" i="2"/>
  <c r="G247" i="2"/>
  <c r="G167" i="2"/>
  <c r="G197" i="2"/>
  <c r="G154" i="2"/>
  <c r="G23" i="2"/>
  <c r="N10" i="2"/>
  <c r="G159" i="2"/>
  <c r="G86" i="2"/>
  <c r="G259" i="2"/>
  <c r="G275" i="2"/>
  <c r="G148" i="2"/>
  <c r="G52" i="2"/>
  <c r="G117" i="2"/>
  <c r="G212" i="2"/>
  <c r="G295" i="2"/>
  <c r="G101" i="2"/>
  <c r="G18" i="2"/>
  <c r="G130" i="2"/>
  <c r="G137" i="2"/>
  <c r="B37" i="1" l="1"/>
  <c r="B39" i="1"/>
  <c r="B35" i="1"/>
  <c r="B36" i="1"/>
  <c r="B38" i="1"/>
  <c r="B40" i="1"/>
  <c r="B34" i="1"/>
  <c r="K311" i="2"/>
  <c r="K23" i="2"/>
  <c r="K116" i="2"/>
  <c r="J116" i="2" s="1"/>
  <c r="K39" i="2"/>
  <c r="K255" i="2"/>
  <c r="J255" i="2" s="1"/>
  <c r="K137" i="2"/>
  <c r="K48" i="2"/>
  <c r="K68" i="2"/>
  <c r="J68" i="2" s="1"/>
  <c r="K266" i="2"/>
  <c r="K235" i="2"/>
  <c r="J235" i="2" s="1"/>
  <c r="K31" i="2"/>
  <c r="K206" i="2"/>
  <c r="K181" i="2"/>
  <c r="K212" i="2"/>
  <c r="K286" i="2"/>
  <c r="K283" i="2"/>
  <c r="K24" i="2"/>
  <c r="K107" i="2"/>
  <c r="K175" i="2"/>
  <c r="K216" i="2"/>
  <c r="K197" i="2"/>
  <c r="K257" i="2"/>
  <c r="K186" i="2"/>
  <c r="K267" i="2"/>
  <c r="K165" i="2"/>
  <c r="K131" i="2"/>
  <c r="K295" i="2"/>
  <c r="K182" i="2"/>
  <c r="K271" i="2"/>
  <c r="K83" i="2"/>
  <c r="K154" i="2"/>
  <c r="K200" i="2"/>
  <c r="K237" i="2"/>
  <c r="K101" i="2"/>
  <c r="J101" i="2" s="1"/>
  <c r="K55" i="2"/>
  <c r="K275" i="2"/>
  <c r="K270" i="2"/>
  <c r="K6" i="2"/>
  <c r="K141" i="2"/>
  <c r="K38" i="2"/>
  <c r="K162" i="2"/>
  <c r="K180" i="2"/>
  <c r="K192" i="2"/>
  <c r="K86" i="2"/>
  <c r="K139" i="2"/>
  <c r="K130" i="2"/>
  <c r="K233" i="2"/>
  <c r="J233" i="2" s="1"/>
  <c r="K77" i="2"/>
  <c r="K224" i="2"/>
  <c r="K127" i="2"/>
  <c r="J127" i="2" s="1"/>
  <c r="K290" i="2"/>
  <c r="K75" i="2"/>
  <c r="K205" i="2"/>
  <c r="K318" i="2"/>
  <c r="K204" i="2"/>
  <c r="K247" i="2"/>
  <c r="N8" i="2"/>
  <c r="G184" i="2"/>
  <c r="H283" i="2"/>
  <c r="H9" i="2"/>
  <c r="G276" i="2"/>
  <c r="I289" i="2"/>
  <c r="I272" i="2"/>
  <c r="G225" i="2"/>
  <c r="G13" i="2"/>
  <c r="I38" i="2"/>
  <c r="H186" i="2"/>
  <c r="H48" i="2"/>
  <c r="I181" i="2"/>
  <c r="G278" i="2"/>
  <c r="G27" i="2"/>
  <c r="H212" i="2"/>
  <c r="I271" i="2"/>
  <c r="G172" i="2"/>
  <c r="G84" i="2"/>
  <c r="G322" i="2"/>
  <c r="H275" i="2"/>
  <c r="H148" i="2"/>
  <c r="G32" i="2"/>
  <c r="G178" i="2"/>
  <c r="H200" i="2"/>
  <c r="G144" i="2"/>
  <c r="H154" i="2"/>
  <c r="I257" i="2"/>
  <c r="I118" i="2"/>
  <c r="H246" i="2"/>
  <c r="I116" i="2"/>
  <c r="G291" i="2"/>
  <c r="G274" i="2"/>
  <c r="G149" i="2"/>
  <c r="G242" i="2"/>
  <c r="I165" i="2"/>
  <c r="I180" i="2"/>
  <c r="I192" i="2"/>
  <c r="I57" i="2"/>
  <c r="G17" i="2"/>
  <c r="G43" i="2"/>
  <c r="I111" i="2"/>
  <c r="G93" i="2"/>
  <c r="H130" i="2"/>
  <c r="G222" i="2"/>
  <c r="G94" i="2"/>
  <c r="G60" i="2"/>
  <c r="I231" i="2"/>
  <c r="G176" i="2"/>
  <c r="G195" i="2"/>
  <c r="I141" i="2"/>
  <c r="H188" i="2"/>
  <c r="G254" i="2"/>
  <c r="G227" i="2"/>
  <c r="I190" i="2"/>
  <c r="G164" i="2"/>
  <c r="I148" i="2"/>
  <c r="I130" i="2"/>
  <c r="G155" i="2"/>
  <c r="G65" i="2"/>
  <c r="I162" i="2"/>
  <c r="I72" i="2"/>
  <c r="G183" i="2"/>
  <c r="D12" i="1"/>
  <c r="I244" i="2"/>
  <c r="I101" i="2"/>
  <c r="H72" i="2"/>
  <c r="G70" i="2"/>
  <c r="G14" i="2"/>
  <c r="I24" i="2"/>
  <c r="I39" i="2"/>
  <c r="G163" i="2"/>
  <c r="H127" i="2"/>
  <c r="H83" i="2"/>
  <c r="H228" i="2"/>
  <c r="I247" i="2"/>
  <c r="H257" i="2"/>
  <c r="H135" i="2"/>
  <c r="I266" i="2"/>
  <c r="G59" i="2"/>
  <c r="I99" i="2"/>
  <c r="I228" i="2"/>
  <c r="G297" i="2"/>
  <c r="G26" i="2"/>
  <c r="I218" i="2"/>
  <c r="H64" i="2"/>
  <c r="I318" i="2"/>
  <c r="H182" i="2"/>
  <c r="G147" i="2"/>
  <c r="G74" i="2"/>
  <c r="I290" i="2"/>
  <c r="I167" i="2"/>
  <c r="G265" i="2"/>
  <c r="I23" i="2"/>
  <c r="G248" i="2"/>
  <c r="G114" i="2"/>
  <c r="I175" i="2"/>
  <c r="G320" i="2"/>
  <c r="G191" i="2"/>
  <c r="L16" i="1"/>
  <c r="H266" i="2"/>
  <c r="H231" i="2"/>
  <c r="G312" i="2"/>
  <c r="G187" i="2"/>
  <c r="I137" i="2"/>
  <c r="G207" i="2"/>
  <c r="G238" i="2"/>
  <c r="H99" i="2"/>
  <c r="G15" i="2"/>
  <c r="I68" i="2"/>
  <c r="H289" i="2"/>
  <c r="I237" i="2"/>
  <c r="I281" i="2"/>
  <c r="H192" i="2"/>
  <c r="I267" i="2"/>
  <c r="G34" i="2"/>
  <c r="H24" i="2"/>
  <c r="G11" i="2"/>
  <c r="G307" i="2"/>
  <c r="L14" i="1"/>
  <c r="G25" i="2"/>
  <c r="I48" i="2"/>
  <c r="G302" i="2"/>
  <c r="H75" i="2"/>
  <c r="G140" i="2"/>
  <c r="G73" i="2"/>
  <c r="G306" i="2"/>
  <c r="G194" i="2"/>
  <c r="G96" i="2"/>
  <c r="L18" i="1"/>
  <c r="H107" i="2"/>
  <c r="G294" i="2"/>
  <c r="H86" i="2"/>
  <c r="G82" i="2"/>
  <c r="G47" i="2"/>
  <c r="G97" i="2"/>
  <c r="G80" i="2"/>
  <c r="G29" i="2"/>
  <c r="H295" i="2"/>
  <c r="G229" i="2"/>
  <c r="I197" i="2"/>
  <c r="I236" i="2"/>
  <c r="G280" i="2"/>
  <c r="I206" i="2"/>
  <c r="G45" i="2"/>
  <c r="G126" i="2"/>
  <c r="G46" i="2"/>
  <c r="G134" i="2"/>
  <c r="G10" i="2"/>
  <c r="N11" i="2"/>
  <c r="G3" i="2"/>
  <c r="G199" i="2"/>
  <c r="I186" i="2"/>
  <c r="G305" i="2"/>
  <c r="H214" i="2"/>
  <c r="I286" i="2"/>
  <c r="I9" i="2"/>
  <c r="G103" i="2"/>
  <c r="L17" i="1"/>
  <c r="L15" i="1"/>
  <c r="G98" i="2"/>
  <c r="G201" i="2"/>
  <c r="I295" i="2"/>
  <c r="G288" i="2"/>
  <c r="G53" i="2"/>
  <c r="I28" i="2"/>
  <c r="G317" i="2"/>
  <c r="G315" i="2"/>
  <c r="G269" i="2"/>
  <c r="G232" i="2"/>
  <c r="G221" i="2"/>
  <c r="H244" i="2"/>
  <c r="H175" i="2"/>
  <c r="L12" i="1"/>
  <c r="I83" i="2"/>
  <c r="G252" i="2"/>
  <c r="I55" i="2"/>
  <c r="H28" i="2"/>
  <c r="G168" i="2"/>
  <c r="H234" i="2"/>
  <c r="H38" i="2"/>
  <c r="L13" i="1"/>
  <c r="G160" i="2"/>
  <c r="G215" i="2"/>
  <c r="G128" i="2"/>
  <c r="G277" i="2"/>
  <c r="H256" i="2"/>
  <c r="H77" i="2"/>
  <c r="I235" i="2"/>
  <c r="I246" i="2"/>
  <c r="G203" i="2"/>
  <c r="G245" i="2"/>
  <c r="H165" i="2"/>
  <c r="H55" i="2"/>
  <c r="H259" i="2"/>
  <c r="H39" i="2"/>
  <c r="G110" i="2"/>
  <c r="G4" i="2"/>
  <c r="G156" i="2"/>
  <c r="G273" i="2"/>
  <c r="I75" i="2"/>
  <c r="G125" i="2"/>
  <c r="I91" i="2"/>
  <c r="G92" i="2"/>
  <c r="H318" i="2"/>
  <c r="I123" i="2"/>
  <c r="G210" i="2"/>
  <c r="H139" i="2"/>
  <c r="I33" i="2"/>
  <c r="G157" i="2"/>
  <c r="I135" i="2"/>
  <c r="G169" i="2"/>
  <c r="H235" i="2"/>
  <c r="G251" i="2"/>
  <c r="G124" i="2"/>
  <c r="G21" i="2"/>
  <c r="G170" i="2"/>
  <c r="H181" i="2"/>
  <c r="G143" i="2"/>
  <c r="G109" i="2"/>
  <c r="G87" i="2"/>
  <c r="G301" i="2"/>
  <c r="G40" i="2"/>
  <c r="I138" i="2"/>
  <c r="G151" i="2"/>
  <c r="I131" i="2"/>
  <c r="H270" i="2"/>
  <c r="G79" i="2"/>
  <c r="I233" i="2"/>
  <c r="G284" i="2"/>
  <c r="H272" i="2"/>
  <c r="G113" i="2"/>
  <c r="G44" i="2"/>
  <c r="H2" i="2"/>
  <c r="I117" i="2"/>
  <c r="H180" i="2"/>
  <c r="I77" i="2"/>
  <c r="G158" i="2"/>
  <c r="I31" i="2"/>
  <c r="H18" i="2"/>
  <c r="G62" i="2"/>
  <c r="G177" i="2"/>
  <c r="I18" i="2"/>
  <c r="G249" i="2"/>
  <c r="I107" i="2"/>
  <c r="G258" i="2"/>
  <c r="G193" i="2"/>
  <c r="G173" i="2"/>
  <c r="H117" i="2"/>
  <c r="G63" i="2"/>
  <c r="H233" i="2"/>
  <c r="I214" i="2"/>
  <c r="I283" i="2"/>
  <c r="G41" i="2"/>
  <c r="D17" i="1"/>
  <c r="G132" i="2"/>
  <c r="I188" i="2"/>
  <c r="H204" i="2"/>
  <c r="G298" i="2"/>
  <c r="H267" i="2"/>
  <c r="G240" i="2"/>
  <c r="I6" i="2"/>
  <c r="G12" i="2"/>
  <c r="H208" i="2"/>
  <c r="I182" i="2"/>
  <c r="G292" i="2"/>
  <c r="H159" i="2"/>
  <c r="G264" i="2"/>
  <c r="G198" i="2"/>
  <c r="I311" i="2"/>
  <c r="I208" i="2"/>
  <c r="G230" i="2"/>
  <c r="I154" i="2"/>
  <c r="I224" i="2"/>
  <c r="I159" i="2"/>
  <c r="G211" i="2"/>
  <c r="G85" i="2"/>
  <c r="H90" i="2"/>
  <c r="G146" i="2"/>
  <c r="H6" i="2"/>
  <c r="G189" i="2"/>
  <c r="G69" i="2"/>
  <c r="G285" i="2"/>
  <c r="H237" i="2"/>
  <c r="G174" i="2"/>
  <c r="I270" i="2"/>
  <c r="D14" i="1"/>
  <c r="H281" i="2"/>
  <c r="H91" i="2"/>
  <c r="H216" i="2"/>
  <c r="G241" i="2"/>
  <c r="G22" i="2"/>
  <c r="G282" i="2"/>
  <c r="G5" i="2"/>
  <c r="I52" i="2"/>
  <c r="G250" i="2"/>
  <c r="G185" i="2"/>
  <c r="G202" i="2"/>
  <c r="G120" i="2"/>
  <c r="G115" i="2"/>
  <c r="G219" i="2"/>
  <c r="H23" i="2"/>
  <c r="I2" i="2"/>
  <c r="H101" i="2"/>
  <c r="I86" i="2"/>
  <c r="H218" i="2"/>
  <c r="I255" i="2"/>
  <c r="D15" i="1"/>
  <c r="H197" i="2"/>
  <c r="H236" i="2"/>
  <c r="H138" i="2"/>
  <c r="G89" i="2"/>
  <c r="G61" i="2"/>
  <c r="I275" i="2"/>
  <c r="G161" i="2"/>
  <c r="G58" i="2"/>
  <c r="G223" i="2"/>
  <c r="G129" i="2"/>
  <c r="H31" i="2"/>
  <c r="I200" i="2"/>
  <c r="H290" i="2"/>
  <c r="G106" i="2"/>
  <c r="G321" i="2"/>
  <c r="I204" i="2"/>
  <c r="D13" i="1"/>
  <c r="H247" i="2"/>
  <c r="D16" i="1"/>
  <c r="H137" i="2"/>
  <c r="H206" i="2"/>
  <c r="G166" i="2"/>
  <c r="I234" i="2"/>
  <c r="H123" i="2"/>
  <c r="H286" i="2"/>
  <c r="G19" i="2"/>
  <c r="G36" i="2"/>
  <c r="G119" i="2"/>
  <c r="I139" i="2"/>
  <c r="G54" i="2"/>
  <c r="H33" i="2"/>
  <c r="H111" i="2"/>
  <c r="I205" i="2"/>
  <c r="H224" i="2"/>
  <c r="G16" i="2"/>
  <c r="G308" i="2"/>
  <c r="H271" i="2"/>
  <c r="H205" i="2"/>
  <c r="H52" i="2"/>
  <c r="G37" i="2"/>
  <c r="G319" i="2"/>
  <c r="H131" i="2"/>
  <c r="G313" i="2"/>
  <c r="G121" i="2"/>
  <c r="G49" i="2"/>
  <c r="G145" i="2"/>
  <c r="G304" i="2"/>
  <c r="G287" i="2"/>
  <c r="D18" i="1"/>
  <c r="H190" i="2"/>
  <c r="G78" i="2"/>
  <c r="G122" i="2"/>
  <c r="G104" i="2"/>
  <c r="H255" i="2"/>
  <c r="G102" i="2"/>
  <c r="H311" i="2"/>
  <c r="H118" i="2"/>
  <c r="H57" i="2"/>
  <c r="H167" i="2"/>
  <c r="I259" i="2"/>
  <c r="I90" i="2"/>
  <c r="H68" i="2"/>
  <c r="H141" i="2"/>
  <c r="I216" i="2"/>
  <c r="G112" i="2"/>
  <c r="G142" i="2"/>
  <c r="H162" i="2"/>
  <c r="I64" i="2"/>
  <c r="I212" i="2"/>
  <c r="G239" i="2"/>
  <c r="H116" i="2"/>
  <c r="G263" i="2"/>
  <c r="G309" i="2"/>
  <c r="G153" i="2"/>
  <c r="I256" i="2"/>
  <c r="G300" i="2"/>
  <c r="G50" i="2"/>
  <c r="I127" i="2"/>
  <c r="K91" i="2" l="1"/>
  <c r="J91" i="2" s="1"/>
  <c r="K117" i="2"/>
  <c r="J117" i="2" s="1"/>
  <c r="K289" i="2"/>
  <c r="J289" i="2" s="1"/>
  <c r="K118" i="2"/>
  <c r="J118" i="2" s="1"/>
  <c r="K167" i="2"/>
  <c r="J167" i="2" s="1"/>
  <c r="K52" i="2"/>
  <c r="J52" i="2" s="1"/>
  <c r="K228" i="2"/>
  <c r="J228" i="2" s="1"/>
  <c r="K208" i="2"/>
  <c r="J208" i="2" s="1"/>
  <c r="K234" i="2"/>
  <c r="J234" i="2" s="1"/>
  <c r="K99" i="2"/>
  <c r="J99" i="2" s="1"/>
  <c r="K28" i="2"/>
  <c r="J28" i="2" s="1"/>
  <c r="K188" i="2"/>
  <c r="J188" i="2" s="1"/>
  <c r="K57" i="2"/>
  <c r="J57" i="2" s="1"/>
  <c r="K214" i="2"/>
  <c r="J214" i="2" s="1"/>
  <c r="K246" i="2"/>
  <c r="J246" i="2" s="1"/>
  <c r="K272" i="2"/>
  <c r="J272" i="2" s="1"/>
  <c r="K123" i="2"/>
  <c r="J123" i="2" s="1"/>
  <c r="K135" i="2"/>
  <c r="J135" i="2" s="1"/>
  <c r="K231" i="2"/>
  <c r="J231" i="2" s="1"/>
  <c r="K111" i="2"/>
  <c r="J111" i="2" s="1"/>
  <c r="K256" i="2"/>
  <c r="J256" i="2" s="1"/>
  <c r="K159" i="2"/>
  <c r="J159" i="2" s="1"/>
  <c r="K190" i="2"/>
  <c r="J190" i="2" s="1"/>
  <c r="K236" i="2"/>
  <c r="J236" i="2" s="1"/>
  <c r="K72" i="2"/>
  <c r="J72" i="2" s="1"/>
  <c r="K18" i="2"/>
  <c r="J18" i="2" s="1"/>
  <c r="K281" i="2"/>
  <c r="J281" i="2" s="1"/>
  <c r="K164" i="2"/>
  <c r="K92" i="2"/>
  <c r="K176" i="2"/>
  <c r="K287" i="2"/>
  <c r="K202" i="2"/>
  <c r="K306" i="2"/>
  <c r="K173" i="2"/>
  <c r="K14" i="2"/>
  <c r="J14" i="2" s="1"/>
  <c r="K3" i="2"/>
  <c r="K321" i="2"/>
  <c r="K276" i="2"/>
  <c r="K102" i="2"/>
  <c r="K170" i="2"/>
  <c r="K241" i="2"/>
  <c r="K155" i="2"/>
  <c r="K29" i="2"/>
  <c r="K46" i="2"/>
  <c r="K106" i="2"/>
  <c r="J106" i="2" s="1"/>
  <c r="K134" i="2"/>
  <c r="K59" i="2"/>
  <c r="K17" i="2"/>
  <c r="K244" i="2"/>
  <c r="J244" i="2" s="1"/>
  <c r="K144" i="2"/>
  <c r="K85" i="2"/>
  <c r="K194" i="2"/>
  <c r="K93" i="2"/>
  <c r="K189" i="2"/>
  <c r="K177" i="2"/>
  <c r="J177" i="2" s="1"/>
  <c r="K203" i="2"/>
  <c r="K210" i="2"/>
  <c r="K198" i="2"/>
  <c r="J198" i="2" s="1"/>
  <c r="K37" i="2"/>
  <c r="K156" i="2"/>
  <c r="K49" i="2"/>
  <c r="K9" i="2"/>
  <c r="J9" i="2" s="1"/>
  <c r="K157" i="2"/>
  <c r="K222" i="2"/>
  <c r="K25" i="2"/>
  <c r="K172" i="2"/>
  <c r="K223" i="2"/>
  <c r="K119" i="2"/>
  <c r="K138" i="2"/>
  <c r="J138" i="2" s="1"/>
  <c r="K40" i="2"/>
  <c r="K312" i="2"/>
  <c r="K90" i="2"/>
  <c r="J90" i="2" s="1"/>
  <c r="K319" i="2"/>
  <c r="K264" i="2"/>
  <c r="K273" i="2"/>
  <c r="K89" i="2"/>
  <c r="K97" i="2"/>
  <c r="K254" i="2"/>
  <c r="K10" i="2"/>
  <c r="K61" i="2"/>
  <c r="K132" i="2"/>
  <c r="K11" i="2"/>
  <c r="K80" i="2"/>
  <c r="J80" i="2" s="1"/>
  <c r="K292" i="2"/>
  <c r="J292" i="2" s="1"/>
  <c r="K259" i="2"/>
  <c r="J259" i="2" s="1"/>
  <c r="K307" i="2"/>
  <c r="K53" i="2"/>
  <c r="K160" i="2"/>
  <c r="K245" i="2"/>
  <c r="K4" i="2"/>
  <c r="K45" i="2"/>
  <c r="K143" i="2"/>
  <c r="K218" i="2"/>
  <c r="J218" i="2" s="1"/>
  <c r="K288" i="2"/>
  <c r="K98" i="2"/>
  <c r="K265" i="2"/>
  <c r="K44" i="2"/>
  <c r="K248" i="2"/>
  <c r="K313" i="2"/>
  <c r="K69" i="2"/>
  <c r="J69" i="2" s="1"/>
  <c r="K302" i="2"/>
  <c r="K58" i="2"/>
  <c r="K142" i="2"/>
  <c r="K146" i="2"/>
  <c r="K274" i="2"/>
  <c r="J274" i="2" s="1"/>
  <c r="K211" i="2"/>
  <c r="K221" i="2"/>
  <c r="K2" i="2"/>
  <c r="J2" i="2" s="1"/>
  <c r="K96" i="2"/>
  <c r="K36" i="2"/>
  <c r="K225" i="2"/>
  <c r="K126" i="2"/>
  <c r="K183" i="2"/>
  <c r="K104" i="2"/>
  <c r="K249" i="2"/>
  <c r="K161" i="2"/>
  <c r="K185" i="2"/>
  <c r="N12" i="2"/>
  <c r="K78" i="2"/>
  <c r="J78" i="2" s="1"/>
  <c r="K12" i="2"/>
  <c r="K215" i="2"/>
  <c r="K193" i="2"/>
  <c r="K201" i="2"/>
  <c r="K5" i="2"/>
  <c r="K166" i="2"/>
  <c r="K278" i="2"/>
  <c r="J278" i="2" s="1"/>
  <c r="K64" i="2"/>
  <c r="J64" i="2" s="1"/>
  <c r="K285" i="2"/>
  <c r="K41" i="2"/>
  <c r="K148" i="2"/>
  <c r="J148" i="2" s="1"/>
  <c r="K317" i="2"/>
  <c r="K315" i="2"/>
  <c r="K187" i="2"/>
  <c r="K73" i="2"/>
  <c r="K284" i="2"/>
  <c r="K19" i="2"/>
  <c r="K110" i="2"/>
  <c r="K251" i="2"/>
  <c r="K84" i="2"/>
  <c r="K122" i="2"/>
  <c r="K33" i="2"/>
  <c r="J33" i="2" s="1"/>
  <c r="K125" i="2"/>
  <c r="K178" i="2"/>
  <c r="K32" i="2"/>
  <c r="K199" i="2"/>
  <c r="K320" i="2"/>
  <c r="K145" i="2"/>
  <c r="K128" i="2"/>
  <c r="K322" i="2"/>
  <c r="J322" i="2" s="1"/>
  <c r="K301" i="2"/>
  <c r="K34" i="2"/>
  <c r="K294" i="2"/>
  <c r="K60" i="2"/>
  <c r="K50" i="2"/>
  <c r="K115" i="2"/>
  <c r="J290" i="2"/>
  <c r="J130" i="2"/>
  <c r="J83" i="2"/>
  <c r="J205" i="2"/>
  <c r="J141" i="2"/>
  <c r="J181" i="2"/>
  <c r="J38" i="2"/>
  <c r="J182" i="2"/>
  <c r="J48" i="2"/>
  <c r="J139" i="2"/>
  <c r="J267" i="2"/>
  <c r="J216" i="2"/>
  <c r="J107" i="2"/>
  <c r="J154" i="2"/>
  <c r="J165" i="2"/>
  <c r="J204" i="2"/>
  <c r="J275" i="2"/>
  <c r="J311" i="2"/>
  <c r="J86" i="2"/>
  <c r="J24" i="2"/>
  <c r="J55" i="2"/>
  <c r="J283" i="2"/>
  <c r="J192" i="2"/>
  <c r="J137" i="2"/>
  <c r="J206" i="2"/>
  <c r="J131" i="2"/>
  <c r="J180" i="2"/>
  <c r="J197" i="2"/>
  <c r="J200" i="2"/>
  <c r="J175" i="2"/>
  <c r="J224" i="2"/>
  <c r="J31" i="2"/>
  <c r="J271" i="2"/>
  <c r="J77" i="2"/>
  <c r="J162" i="2"/>
  <c r="J6" i="2"/>
  <c r="J23" i="2"/>
  <c r="J186" i="2"/>
  <c r="J75" i="2"/>
  <c r="J318" i="2"/>
  <c r="J295" i="2"/>
  <c r="J266" i="2"/>
  <c r="J212" i="2"/>
  <c r="J39" i="2"/>
  <c r="J286" i="2"/>
  <c r="J257" i="2"/>
  <c r="J237" i="2"/>
  <c r="J247" i="2"/>
  <c r="J270" i="2"/>
  <c r="H169" i="2"/>
  <c r="I122" i="2"/>
  <c r="H44" i="2"/>
  <c r="I144" i="2"/>
  <c r="H47" i="2"/>
  <c r="H92" i="2"/>
  <c r="I176" i="2"/>
  <c r="I121" i="2"/>
  <c r="H43" i="2"/>
  <c r="H79" i="2"/>
  <c r="I27" i="2"/>
  <c r="H102" i="2"/>
  <c r="I278" i="2"/>
  <c r="I125" i="2"/>
  <c r="I317" i="2"/>
  <c r="I102" i="2"/>
  <c r="H10" i="2"/>
  <c r="I284" i="2"/>
  <c r="I45" i="2"/>
  <c r="H265" i="2"/>
  <c r="H112" i="2"/>
  <c r="H69" i="2"/>
  <c r="H63" i="2"/>
  <c r="I94" i="2"/>
  <c r="I25" i="2"/>
  <c r="I222" i="2"/>
  <c r="H65" i="2"/>
  <c r="H238" i="2"/>
  <c r="H273" i="2"/>
  <c r="H239" i="2"/>
  <c r="I195" i="2"/>
  <c r="I160" i="2"/>
  <c r="H297" i="2"/>
  <c r="I198" i="2"/>
  <c r="H157" i="2"/>
  <c r="H46" i="2"/>
  <c r="G268" i="2"/>
  <c r="H187" i="2"/>
  <c r="I142" i="2"/>
  <c r="H191" i="2"/>
  <c r="I241" i="2"/>
  <c r="I5" i="2"/>
  <c r="I143" i="2"/>
  <c r="H276" i="2"/>
  <c r="I17" i="2"/>
  <c r="H183" i="2"/>
  <c r="H124" i="2"/>
  <c r="G279" i="2"/>
  <c r="G95" i="2"/>
  <c r="H195" i="2"/>
  <c r="H142" i="2"/>
  <c r="H106" i="2"/>
  <c r="H164" i="2"/>
  <c r="I151" i="2"/>
  <c r="H282" i="2"/>
  <c r="H278" i="2"/>
  <c r="I309" i="2"/>
  <c r="I155" i="2"/>
  <c r="I22" i="2"/>
  <c r="I288" i="2"/>
  <c r="H32" i="2"/>
  <c r="H50" i="2"/>
  <c r="H94" i="2"/>
  <c r="I103" i="2"/>
  <c r="G209" i="2"/>
  <c r="H160" i="2"/>
  <c r="I320" i="2"/>
  <c r="H125" i="2"/>
  <c r="H128" i="2"/>
  <c r="I11" i="2"/>
  <c r="G253" i="2"/>
  <c r="H145" i="2"/>
  <c r="G293" i="2"/>
  <c r="I163" i="2"/>
  <c r="H13" i="2"/>
  <c r="I115" i="2"/>
  <c r="H60" i="2"/>
  <c r="I50" i="2"/>
  <c r="I172" i="2"/>
  <c r="I79" i="2"/>
  <c r="H225" i="2"/>
  <c r="G20" i="2"/>
  <c r="I112" i="2"/>
  <c r="G213" i="2"/>
  <c r="G261" i="2"/>
  <c r="I87" i="2"/>
  <c r="H288" i="2"/>
  <c r="I306" i="2"/>
  <c r="H113" i="2"/>
  <c r="I265" i="2"/>
  <c r="H294" i="2"/>
  <c r="H41" i="2"/>
  <c r="G105" i="2"/>
  <c r="I201" i="2"/>
  <c r="I285" i="2"/>
  <c r="H98" i="2"/>
  <c r="I219" i="2"/>
  <c r="I58" i="2"/>
  <c r="H198" i="2"/>
  <c r="H229" i="2"/>
  <c r="H269" i="2"/>
  <c r="I166" i="2"/>
  <c r="H232" i="2"/>
  <c r="H15" i="2"/>
  <c r="I12" i="2"/>
  <c r="H147" i="2"/>
  <c r="I140" i="2"/>
  <c r="I3" i="2"/>
  <c r="I43" i="2"/>
  <c r="I104" i="2"/>
  <c r="I177" i="2"/>
  <c r="I59" i="2"/>
  <c r="I74" i="2"/>
  <c r="G88" i="2"/>
  <c r="I34" i="2"/>
  <c r="H158" i="2"/>
  <c r="H16" i="2"/>
  <c r="H317" i="2"/>
  <c r="I70" i="2"/>
  <c r="I164" i="2"/>
  <c r="H84" i="2"/>
  <c r="H109" i="2"/>
  <c r="I147" i="2"/>
  <c r="H230" i="2"/>
  <c r="I170" i="2"/>
  <c r="I109" i="2"/>
  <c r="I230" i="2"/>
  <c r="H93" i="2"/>
  <c r="H166" i="2"/>
  <c r="H178" i="2"/>
  <c r="H264" i="2"/>
  <c r="I273" i="2"/>
  <c r="H104" i="2"/>
  <c r="I199" i="2"/>
  <c r="G296" i="2"/>
  <c r="I312" i="2"/>
  <c r="H129" i="2"/>
  <c r="H155" i="2"/>
  <c r="H320" i="2"/>
  <c r="I183" i="2"/>
  <c r="H172" i="2"/>
  <c r="H207" i="2"/>
  <c r="I242" i="2"/>
  <c r="H309" i="2"/>
  <c r="I211" i="2"/>
  <c r="H285" i="2"/>
  <c r="H305" i="2"/>
  <c r="H284" i="2"/>
  <c r="I239" i="2"/>
  <c r="H202" i="2"/>
  <c r="I120" i="2"/>
  <c r="I191" i="2"/>
  <c r="I313" i="2"/>
  <c r="G30" i="2"/>
  <c r="I189" i="2"/>
  <c r="H300" i="2"/>
  <c r="G133" i="2"/>
  <c r="H14" i="2"/>
  <c r="H201" i="2"/>
  <c r="H143" i="2"/>
  <c r="I277" i="2"/>
  <c r="H173" i="2"/>
  <c r="I292" i="2"/>
  <c r="H251" i="2"/>
  <c r="I93" i="2"/>
  <c r="H70" i="2"/>
  <c r="H89" i="2"/>
  <c r="I106" i="2"/>
  <c r="H174" i="2"/>
  <c r="I304" i="2"/>
  <c r="I168" i="2"/>
  <c r="I194" i="2"/>
  <c r="G171" i="2"/>
  <c r="H4" i="2"/>
  <c r="H17" i="2"/>
  <c r="H240" i="2"/>
  <c r="I46" i="2"/>
  <c r="G220" i="2"/>
  <c r="G314" i="2"/>
  <c r="I223" i="2"/>
  <c r="I319" i="2"/>
  <c r="I187" i="2"/>
  <c r="H25" i="2"/>
  <c r="G262" i="2"/>
  <c r="G67" i="2"/>
  <c r="I258" i="2"/>
  <c r="H87" i="2"/>
  <c r="I60" i="2"/>
  <c r="G303" i="2"/>
  <c r="I54" i="2"/>
  <c r="H215" i="2"/>
  <c r="H227" i="2"/>
  <c r="I291" i="2"/>
  <c r="G71" i="2"/>
  <c r="H22" i="2"/>
  <c r="I282" i="2"/>
  <c r="I250" i="2"/>
  <c r="I134" i="2"/>
  <c r="H146" i="2"/>
  <c r="H121" i="2"/>
  <c r="H263" i="2"/>
  <c r="H5" i="2"/>
  <c r="H96" i="2"/>
  <c r="I145" i="2"/>
  <c r="H149" i="2"/>
  <c r="G76" i="2"/>
  <c r="G100" i="2"/>
  <c r="G226" i="2"/>
  <c r="H29" i="2"/>
  <c r="I53" i="2"/>
  <c r="I73" i="2"/>
  <c r="H122" i="2"/>
  <c r="G108" i="2"/>
  <c r="I321" i="2"/>
  <c r="H219" i="2"/>
  <c r="H114" i="2"/>
  <c r="I10" i="2"/>
  <c r="I153" i="2"/>
  <c r="G152" i="2"/>
  <c r="H185" i="2"/>
  <c r="H27" i="2"/>
  <c r="I36" i="2"/>
  <c r="H170" i="2"/>
  <c r="H80" i="2"/>
  <c r="H322" i="2"/>
  <c r="H313" i="2"/>
  <c r="H312" i="2"/>
  <c r="G260" i="2"/>
  <c r="H85" i="2"/>
  <c r="H199" i="2"/>
  <c r="I61" i="2"/>
  <c r="H59" i="2"/>
  <c r="H203" i="2"/>
  <c r="H58" i="2"/>
  <c r="G56" i="2"/>
  <c r="I149" i="2"/>
  <c r="H277" i="2"/>
  <c r="I287" i="2"/>
  <c r="G66" i="2"/>
  <c r="G299" i="2"/>
  <c r="G35" i="2"/>
  <c r="I227" i="2"/>
  <c r="H82" i="2"/>
  <c r="I221" i="2"/>
  <c r="H252" i="2"/>
  <c r="H222" i="2"/>
  <c r="I124" i="2"/>
  <c r="I238" i="2"/>
  <c r="I173" i="2"/>
  <c r="H62" i="2"/>
  <c r="H250" i="2"/>
  <c r="I174" i="2"/>
  <c r="I308" i="2"/>
  <c r="I119" i="2"/>
  <c r="I26" i="2"/>
  <c r="I92" i="2"/>
  <c r="H153" i="2"/>
  <c r="I202" i="2"/>
  <c r="H274" i="2"/>
  <c r="H163" i="2"/>
  <c r="H78" i="2"/>
  <c r="I158" i="2"/>
  <c r="H36" i="2"/>
  <c r="I19" i="2"/>
  <c r="I302" i="2"/>
  <c r="H242" i="2"/>
  <c r="G8" i="2"/>
  <c r="H156" i="2"/>
  <c r="H306" i="2"/>
  <c r="H161" i="2"/>
  <c r="H308" i="2"/>
  <c r="H21" i="2"/>
  <c r="G81" i="2"/>
  <c r="I126" i="2"/>
  <c r="G217" i="2"/>
  <c r="I193" i="2"/>
  <c r="H315" i="2"/>
  <c r="H61" i="2"/>
  <c r="H74" i="2"/>
  <c r="H134" i="2"/>
  <c r="H45" i="2"/>
  <c r="I249" i="2"/>
  <c r="G316" i="2"/>
  <c r="I32" i="2"/>
  <c r="I63" i="2"/>
  <c r="I62" i="2"/>
  <c r="H40" i="2"/>
  <c r="G243" i="2"/>
  <c r="G179" i="2"/>
  <c r="H298" i="2"/>
  <c r="H97" i="2"/>
  <c r="H119" i="2"/>
  <c r="H37" i="2"/>
  <c r="I178" i="2"/>
  <c r="H12" i="2"/>
  <c r="H210" i="2"/>
  <c r="H34" i="2"/>
  <c r="H49" i="2"/>
  <c r="H184" i="2"/>
  <c r="H115" i="2"/>
  <c r="I4" i="2"/>
  <c r="I322" i="2"/>
  <c r="I169" i="2"/>
  <c r="H168" i="2"/>
  <c r="H280" i="2"/>
  <c r="I269" i="2"/>
  <c r="I225" i="2"/>
  <c r="I47" i="2"/>
  <c r="I110" i="2"/>
  <c r="I128" i="2"/>
  <c r="I274" i="2"/>
  <c r="I276" i="2"/>
  <c r="I245" i="2"/>
  <c r="H19" i="2"/>
  <c r="I264" i="2"/>
  <c r="G51" i="2"/>
  <c r="H245" i="2"/>
  <c r="H221" i="2"/>
  <c r="H26" i="2"/>
  <c r="I29" i="2"/>
  <c r="I301" i="2"/>
  <c r="I252" i="2"/>
  <c r="I40" i="2"/>
  <c r="I41" i="2"/>
  <c r="H319" i="2"/>
  <c r="G196" i="2"/>
  <c r="I298" i="2"/>
  <c r="I69" i="2"/>
  <c r="H248" i="2"/>
  <c r="I305" i="2"/>
  <c r="G7" i="2"/>
  <c r="I215" i="2"/>
  <c r="I13" i="2"/>
  <c r="H223" i="2"/>
  <c r="I184" i="2"/>
  <c r="I203" i="2"/>
  <c r="I315" i="2"/>
  <c r="H254" i="2"/>
  <c r="H151" i="2"/>
  <c r="H189" i="2"/>
  <c r="H144" i="2"/>
  <c r="H321" i="2"/>
  <c r="I44" i="2"/>
  <c r="H140" i="2"/>
  <c r="H73" i="2"/>
  <c r="I82" i="2"/>
  <c r="H54" i="2"/>
  <c r="I65" i="2"/>
  <c r="H126" i="2"/>
  <c r="I21" i="2"/>
  <c r="I16" i="2"/>
  <c r="G42" i="2"/>
  <c r="I37" i="2"/>
  <c r="H287" i="2"/>
  <c r="H120" i="2"/>
  <c r="H211" i="2"/>
  <c r="I229" i="2"/>
  <c r="H291" i="2"/>
  <c r="I114" i="2"/>
  <c r="H194" i="2"/>
  <c r="H292" i="2"/>
  <c r="I80" i="2"/>
  <c r="H103" i="2"/>
  <c r="I132" i="2"/>
  <c r="I89" i="2"/>
  <c r="H11" i="2"/>
  <c r="I15" i="2"/>
  <c r="H193" i="2"/>
  <c r="I98" i="2"/>
  <c r="I49" i="2"/>
  <c r="H258" i="2"/>
  <c r="I240" i="2"/>
  <c r="I307" i="2"/>
  <c r="I185" i="2"/>
  <c r="I14" i="2"/>
  <c r="H3" i="2"/>
  <c r="H176" i="2"/>
  <c r="I294" i="2"/>
  <c r="I248" i="2"/>
  <c r="I156" i="2"/>
  <c r="I263" i="2"/>
  <c r="H307" i="2"/>
  <c r="H302" i="2"/>
  <c r="I207" i="2"/>
  <c r="H110" i="2"/>
  <c r="I113" i="2"/>
  <c r="I78" i="2"/>
  <c r="H301" i="2"/>
  <c r="I297" i="2"/>
  <c r="H249" i="2"/>
  <c r="I85" i="2"/>
  <c r="G310" i="2"/>
  <c r="G150" i="2"/>
  <c r="I300" i="2"/>
  <c r="I161" i="2"/>
  <c r="H177" i="2"/>
  <c r="I96" i="2"/>
  <c r="I280" i="2"/>
  <c r="G136" i="2"/>
  <c r="H132" i="2"/>
  <c r="I84" i="2"/>
  <c r="I232" i="2"/>
  <c r="I210" i="2"/>
  <c r="H304" i="2"/>
  <c r="I251" i="2"/>
  <c r="H53" i="2"/>
  <c r="I97" i="2"/>
  <c r="H241" i="2"/>
  <c r="I157" i="2"/>
  <c r="I146" i="2"/>
  <c r="I129" i="2"/>
  <c r="I254" i="2"/>
  <c r="K184" i="2" l="1"/>
  <c r="J184" i="2" s="1"/>
  <c r="K147" i="2"/>
  <c r="J147" i="2" s="1"/>
  <c r="K252" i="2"/>
  <c r="K124" i="2"/>
  <c r="J124" i="2" s="1"/>
  <c r="K27" i="2"/>
  <c r="J27" i="2" s="1"/>
  <c r="K121" i="2"/>
  <c r="J121" i="2" s="1"/>
  <c r="K277" i="2"/>
  <c r="K291" i="2"/>
  <c r="J291" i="2" s="1"/>
  <c r="K168" i="2"/>
  <c r="J168" i="2" s="1"/>
  <c r="K163" i="2"/>
  <c r="J163" i="2" s="1"/>
  <c r="K43" i="2"/>
  <c r="J43" i="2" s="1"/>
  <c r="K62" i="2"/>
  <c r="J62" i="2" s="1"/>
  <c r="K26" i="2"/>
  <c r="J26" i="2" s="1"/>
  <c r="K153" i="2"/>
  <c r="J153" i="2" s="1"/>
  <c r="K47" i="2"/>
  <c r="J47" i="2" s="1"/>
  <c r="K103" i="2"/>
  <c r="J103" i="2" s="1"/>
  <c r="K112" i="2"/>
  <c r="J112" i="2" s="1"/>
  <c r="K280" i="2"/>
  <c r="J280" i="2" s="1"/>
  <c r="K149" i="2"/>
  <c r="J149" i="2" s="1"/>
  <c r="K16" i="2"/>
  <c r="J16" i="2" s="1"/>
  <c r="K158" i="2"/>
  <c r="J158" i="2" s="1"/>
  <c r="K169" i="2"/>
  <c r="J169" i="2" s="1"/>
  <c r="K250" i="2"/>
  <c r="J250" i="2" s="1"/>
  <c r="K54" i="2"/>
  <c r="J54" i="2" s="1"/>
  <c r="K15" i="2"/>
  <c r="J15" i="2" s="1"/>
  <c r="K300" i="2"/>
  <c r="K87" i="2"/>
  <c r="J87" i="2" s="1"/>
  <c r="K269" i="2"/>
  <c r="J269" i="2" s="1"/>
  <c r="K109" i="2"/>
  <c r="J109" i="2" s="1"/>
  <c r="K140" i="2"/>
  <c r="J140" i="2" s="1"/>
  <c r="K174" i="2"/>
  <c r="J174" i="2" s="1"/>
  <c r="K191" i="2"/>
  <c r="J191" i="2" s="1"/>
  <c r="K129" i="2"/>
  <c r="J129" i="2" s="1"/>
  <c r="K151" i="2"/>
  <c r="J151" i="2" s="1"/>
  <c r="K120" i="2"/>
  <c r="J120" i="2" s="1"/>
  <c r="K94" i="2"/>
  <c r="J94" i="2" s="1"/>
  <c r="K13" i="2"/>
  <c r="J13" i="2" s="1"/>
  <c r="K242" i="2"/>
  <c r="J242" i="2" s="1"/>
  <c r="K232" i="2"/>
  <c r="J232" i="2" s="1"/>
  <c r="K21" i="2"/>
  <c r="J21" i="2" s="1"/>
  <c r="K79" i="2"/>
  <c r="J79" i="2" s="1"/>
  <c r="K63" i="2"/>
  <c r="J63" i="2" s="1"/>
  <c r="K113" i="2"/>
  <c r="J113" i="2" s="1"/>
  <c r="K308" i="2"/>
  <c r="J308" i="2" s="1"/>
  <c r="K229" i="2"/>
  <c r="J229" i="2" s="1"/>
  <c r="K297" i="2"/>
  <c r="J297" i="2" s="1"/>
  <c r="K304" i="2"/>
  <c r="J304" i="2" s="1"/>
  <c r="K238" i="2"/>
  <c r="J238" i="2" s="1"/>
  <c r="K258" i="2"/>
  <c r="J258" i="2" s="1"/>
  <c r="K268" i="2"/>
  <c r="K51" i="2"/>
  <c r="K42" i="2"/>
  <c r="K65" i="2"/>
  <c r="J65" i="2" s="1"/>
  <c r="K310" i="2"/>
  <c r="J310" i="2" s="1"/>
  <c r="K7" i="2"/>
  <c r="K253" i="2"/>
  <c r="J253" i="2" s="1"/>
  <c r="K303" i="2"/>
  <c r="K82" i="2"/>
  <c r="J82" i="2" s="1"/>
  <c r="K239" i="2"/>
  <c r="J239" i="2" s="1"/>
  <c r="K314" i="2"/>
  <c r="K219" i="2"/>
  <c r="J219" i="2" s="1"/>
  <c r="K195" i="2"/>
  <c r="J195" i="2" s="1"/>
  <c r="K220" i="2"/>
  <c r="K227" i="2"/>
  <c r="J227" i="2" s="1"/>
  <c r="K305" i="2"/>
  <c r="J305" i="2" s="1"/>
  <c r="K240" i="2"/>
  <c r="J240" i="2" s="1"/>
  <c r="K152" i="2"/>
  <c r="K298" i="2"/>
  <c r="J298" i="2" s="1"/>
  <c r="K171" i="2"/>
  <c r="J171" i="2" s="1"/>
  <c r="K70" i="2"/>
  <c r="J70" i="2" s="1"/>
  <c r="K213" i="2"/>
  <c r="K136" i="2"/>
  <c r="K207" i="2"/>
  <c r="J207" i="2" s="1"/>
  <c r="K8" i="2"/>
  <c r="K209" i="2"/>
  <c r="K100" i="2"/>
  <c r="K35" i="2"/>
  <c r="K150" i="2"/>
  <c r="K263" i="2"/>
  <c r="J263" i="2" s="1"/>
  <c r="K296" i="2"/>
  <c r="K56" i="2"/>
  <c r="K309" i="2"/>
  <c r="J309" i="2" s="1"/>
  <c r="K230" i="2"/>
  <c r="J230" i="2" s="1"/>
  <c r="K260" i="2"/>
  <c r="K114" i="2"/>
  <c r="J114" i="2" s="1"/>
  <c r="K66" i="2"/>
  <c r="K299" i="2"/>
  <c r="K133" i="2"/>
  <c r="K179" i="2"/>
  <c r="K279" i="2"/>
  <c r="K108" i="2"/>
  <c r="K74" i="2"/>
  <c r="J74" i="2" s="1"/>
  <c r="K95" i="2"/>
  <c r="K20" i="2"/>
  <c r="K105" i="2"/>
  <c r="K293" i="2"/>
  <c r="K282" i="2"/>
  <c r="J282" i="2" s="1"/>
  <c r="K88" i="2"/>
  <c r="K22" i="2"/>
  <c r="J22" i="2" s="1"/>
  <c r="J315" i="2"/>
  <c r="J284" i="2"/>
  <c r="J97" i="2"/>
  <c r="J36" i="2"/>
  <c r="J122" i="2"/>
  <c r="J89" i="2"/>
  <c r="J251" i="2"/>
  <c r="J265" i="2"/>
  <c r="J156" i="2"/>
  <c r="J142" i="2"/>
  <c r="J46" i="2"/>
  <c r="J189" i="2"/>
  <c r="J164" i="2"/>
  <c r="J59" i="2"/>
  <c r="J288" i="2"/>
  <c r="J119" i="2"/>
  <c r="J40" i="2"/>
  <c r="J157" i="2"/>
  <c r="J37" i="2"/>
  <c r="J161" i="2"/>
  <c r="J170" i="2"/>
  <c r="J3" i="2"/>
  <c r="J19" i="2"/>
  <c r="J85" i="2"/>
  <c r="J223" i="2"/>
  <c r="J187" i="2"/>
  <c r="J45" i="2"/>
  <c r="J125" i="2"/>
  <c r="J319" i="2"/>
  <c r="J104" i="2"/>
  <c r="J96" i="2"/>
  <c r="J93" i="2"/>
  <c r="J17" i="2"/>
  <c r="J4" i="2"/>
  <c r="J176" i="2"/>
  <c r="J254" i="2"/>
  <c r="J302" i="2"/>
  <c r="J222" i="2"/>
  <c r="J193" i="2"/>
  <c r="J221" i="2"/>
  <c r="J201" i="2"/>
  <c r="J102" i="2"/>
  <c r="J29" i="2"/>
  <c r="J49" i="2"/>
  <c r="J60" i="2"/>
  <c r="J98" i="2"/>
  <c r="J183" i="2"/>
  <c r="J210" i="2"/>
  <c r="J73" i="2"/>
  <c r="J312" i="2"/>
  <c r="J134" i="2"/>
  <c r="J143" i="2"/>
  <c r="J294" i="2"/>
  <c r="J241" i="2"/>
  <c r="J277" i="2"/>
  <c r="J44" i="2"/>
  <c r="J50" i="2"/>
  <c r="J53" i="2"/>
  <c r="J145" i="2"/>
  <c r="J166" i="2"/>
  <c r="J313" i="2"/>
  <c r="J225" i="2"/>
  <c r="J285" i="2"/>
  <c r="J58" i="2"/>
  <c r="J202" i="2"/>
  <c r="J25" i="2"/>
  <c r="J317" i="2"/>
  <c r="J12" i="2"/>
  <c r="J41" i="2"/>
  <c r="J11" i="2"/>
  <c r="J199" i="2"/>
  <c r="J110" i="2"/>
  <c r="J146" i="2"/>
  <c r="J320" i="2"/>
  <c r="J115" i="2"/>
  <c r="J32" i="2"/>
  <c r="J10" i="2"/>
  <c r="J144" i="2"/>
  <c r="J185" i="2"/>
  <c r="J84" i="2"/>
  <c r="J203" i="2"/>
  <c r="J155" i="2"/>
  <c r="J178" i="2"/>
  <c r="J126" i="2"/>
  <c r="J248" i="2"/>
  <c r="J249" i="2"/>
  <c r="J245" i="2"/>
  <c r="J252" i="2"/>
  <c r="J321" i="2"/>
  <c r="J160" i="2"/>
  <c r="J172" i="2"/>
  <c r="J276" i="2"/>
  <c r="J287" i="2"/>
  <c r="J132" i="2"/>
  <c r="J306" i="2"/>
  <c r="J300" i="2"/>
  <c r="J128" i="2"/>
  <c r="J5" i="2"/>
  <c r="J211" i="2"/>
  <c r="J61" i="2"/>
  <c r="J34" i="2"/>
  <c r="J173" i="2"/>
  <c r="J194" i="2"/>
  <c r="J92" i="2"/>
  <c r="J264" i="2"/>
  <c r="J273" i="2"/>
  <c r="J215" i="2"/>
  <c r="J307" i="2"/>
  <c r="J301" i="2"/>
  <c r="N13" i="2"/>
  <c r="Q16" i="2" s="1"/>
  <c r="P16" i="2" s="1"/>
  <c r="N15" i="2" s="1"/>
  <c r="N3" i="2"/>
  <c r="B22" i="1" s="1"/>
  <c r="B46" i="1"/>
  <c r="H261" i="2"/>
  <c r="H71" i="2"/>
  <c r="I310" i="2"/>
  <c r="I20" i="2"/>
  <c r="H303" i="2"/>
  <c r="I303" i="2"/>
  <c r="H81" i="2"/>
  <c r="I196" i="2"/>
  <c r="H293" i="2"/>
  <c r="H213" i="2"/>
  <c r="I76" i="2"/>
  <c r="H51" i="2"/>
  <c r="H268" i="2"/>
  <c r="H217" i="2"/>
  <c r="I88" i="2"/>
  <c r="H136" i="2"/>
  <c r="H30" i="2"/>
  <c r="H76" i="2"/>
  <c r="I220" i="2"/>
  <c r="H152" i="2"/>
  <c r="H100" i="2"/>
  <c r="I42" i="2"/>
  <c r="I293" i="2"/>
  <c r="H260" i="2"/>
  <c r="I217" i="2"/>
  <c r="I100" i="2"/>
  <c r="I226" i="2"/>
  <c r="H296" i="2"/>
  <c r="I262" i="2"/>
  <c r="H262" i="2"/>
  <c r="I253" i="2"/>
  <c r="H314" i="2"/>
  <c r="I209" i="2"/>
  <c r="H108" i="2"/>
  <c r="H310" i="2"/>
  <c r="I8" i="2"/>
  <c r="H209" i="2"/>
  <c r="D31" i="1"/>
  <c r="H226" i="2"/>
  <c r="I133" i="2"/>
  <c r="I261" i="2"/>
  <c r="H8" i="2"/>
  <c r="I30" i="2"/>
  <c r="H299" i="2"/>
  <c r="I279" i="2"/>
  <c r="I95" i="2"/>
  <c r="I171" i="2"/>
  <c r="I213" i="2"/>
  <c r="H105" i="2"/>
  <c r="I81" i="2"/>
  <c r="H171" i="2"/>
  <c r="I71" i="2"/>
  <c r="H243" i="2"/>
  <c r="I35" i="2"/>
  <c r="I152" i="2"/>
  <c r="H196" i="2"/>
  <c r="H150" i="2"/>
  <c r="I108" i="2"/>
  <c r="I7" i="2"/>
  <c r="H35" i="2"/>
  <c r="H220" i="2"/>
  <c r="I316" i="2"/>
  <c r="I314" i="2"/>
  <c r="H66" i="2"/>
  <c r="I66" i="2"/>
  <c r="H253" i="2"/>
  <c r="I150" i="2"/>
  <c r="I243" i="2"/>
  <c r="I136" i="2"/>
  <c r="I268" i="2"/>
  <c r="H316" i="2"/>
  <c r="I179" i="2"/>
  <c r="H95" i="2"/>
  <c r="I51" i="2"/>
  <c r="I56" i="2"/>
  <c r="I296" i="2"/>
  <c r="H179" i="2"/>
  <c r="H7" i="2"/>
  <c r="H88" i="2"/>
  <c r="H67" i="2"/>
  <c r="I260" i="2"/>
  <c r="L31" i="1"/>
  <c r="H279" i="2"/>
  <c r="H56" i="2"/>
  <c r="I299" i="2"/>
  <c r="H42" i="2"/>
  <c r="H133" i="2"/>
  <c r="H20" i="2"/>
  <c r="I105" i="2"/>
  <c r="I67" i="2"/>
  <c r="K71" i="2" l="1"/>
  <c r="J71" i="2" s="1"/>
  <c r="K316" i="2"/>
  <c r="J316" i="2" s="1"/>
  <c r="K196" i="2"/>
  <c r="J196" i="2" s="1"/>
  <c r="K76" i="2"/>
  <c r="J76" i="2" s="1"/>
  <c r="K30" i="2"/>
  <c r="J30" i="2" s="1"/>
  <c r="K261" i="2"/>
  <c r="J261" i="2" s="1"/>
  <c r="K67" i="2"/>
  <c r="J67" i="2" s="1"/>
  <c r="K243" i="2"/>
  <c r="J243" i="2" s="1"/>
  <c r="K226" i="2"/>
  <c r="J226" i="2" s="1"/>
  <c r="K217" i="2"/>
  <c r="J217" i="2" s="1"/>
  <c r="K262" i="2"/>
  <c r="J262" i="2" s="1"/>
  <c r="K81" i="2"/>
  <c r="J81" i="2" s="1"/>
  <c r="J150" i="2"/>
  <c r="J220" i="2"/>
  <c r="J7" i="2"/>
  <c r="J20" i="2"/>
  <c r="J299" i="2"/>
  <c r="J42" i="2"/>
  <c r="J56" i="2"/>
  <c r="J303" i="2"/>
  <c r="J209" i="2"/>
  <c r="J279" i="2"/>
  <c r="J133" i="2"/>
  <c r="J136" i="2"/>
  <c r="J268" i="2"/>
  <c r="J179" i="2"/>
  <c r="J314" i="2"/>
  <c r="J296" i="2"/>
  <c r="J95" i="2"/>
  <c r="J105" i="2"/>
  <c r="J213" i="2"/>
  <c r="J51" i="2"/>
  <c r="J108" i="2"/>
  <c r="J293" i="2"/>
  <c r="J100" i="2"/>
  <c r="J8" i="2"/>
  <c r="J152" i="2"/>
  <c r="J35" i="2"/>
  <c r="J66" i="2"/>
  <c r="J88" i="2"/>
  <c r="J260" i="2"/>
  <c r="D26" i="1"/>
  <c r="L26" i="1"/>
  <c r="L23" i="1"/>
  <c r="D23" i="1"/>
  <c r="L29" i="1"/>
  <c r="D28" i="1"/>
  <c r="L27" i="1"/>
  <c r="D25" i="1"/>
  <c r="D24" i="1"/>
  <c r="D27" i="1"/>
  <c r="L25" i="1"/>
  <c r="L28" i="1"/>
  <c r="D29" i="1"/>
  <c r="L24" i="1"/>
  <c r="D19" i="1" l="1"/>
  <c r="E13" i="1" s="1"/>
  <c r="L19" i="1"/>
  <c r="M18" i="1" s="1"/>
  <c r="L30" i="1"/>
  <c r="D30" i="1"/>
  <c r="E24" i="1" l="1"/>
  <c r="E26" i="1"/>
  <c r="E28" i="1"/>
  <c r="E23" i="1"/>
  <c r="E25" i="1"/>
  <c r="E29" i="1"/>
  <c r="E27" i="1"/>
  <c r="M27" i="1"/>
  <c r="M24" i="1"/>
  <c r="M26" i="1"/>
  <c r="M29" i="1"/>
  <c r="M23" i="1"/>
  <c r="M25" i="1"/>
  <c r="M28" i="1"/>
  <c r="E14" i="1"/>
  <c r="E15" i="1"/>
  <c r="E16" i="1"/>
  <c r="M15" i="1"/>
  <c r="M17" i="1"/>
  <c r="M16" i="1"/>
  <c r="M12" i="1"/>
  <c r="M13" i="1"/>
  <c r="E12" i="1"/>
  <c r="E17" i="1"/>
  <c r="M14" i="1"/>
  <c r="E18" i="1"/>
  <c r="N7" i="1"/>
  <c r="F7" i="1"/>
  <c r="C3" i="1"/>
  <c r="F31" i="1"/>
  <c r="F42" i="1"/>
  <c r="N42" i="1"/>
  <c r="F20" i="1"/>
  <c r="N20" i="1"/>
  <c r="N31" i="1"/>
  <c r="M19" i="1" l="1"/>
  <c r="E19" i="1"/>
  <c r="E30" i="1"/>
  <c r="M30" i="1"/>
  <c r="H7" i="1"/>
  <c r="P7" i="1"/>
  <c r="F18" i="1"/>
  <c r="N28" i="1"/>
  <c r="N25" i="1"/>
  <c r="N17" i="1"/>
  <c r="H42" i="1"/>
  <c r="F15" i="1"/>
  <c r="F17" i="1"/>
  <c r="H20" i="1"/>
  <c r="F13" i="1"/>
  <c r="N26" i="1"/>
  <c r="N14" i="1"/>
  <c r="N16" i="1"/>
  <c r="N24" i="1"/>
  <c r="F27" i="1"/>
  <c r="F23" i="1"/>
  <c r="P31" i="1"/>
  <c r="N13" i="1"/>
  <c r="F29" i="1"/>
  <c r="F25" i="1"/>
  <c r="F24" i="1"/>
  <c r="F28" i="1"/>
  <c r="F12" i="1"/>
  <c r="F16" i="1"/>
  <c r="N12" i="1"/>
  <c r="N18" i="1"/>
  <c r="N27" i="1"/>
  <c r="P42" i="1"/>
  <c r="P20" i="1"/>
  <c r="N15" i="1"/>
  <c r="F26" i="1"/>
  <c r="N29" i="1"/>
  <c r="N23" i="1"/>
  <c r="F14" i="1"/>
  <c r="H31" i="1"/>
  <c r="N30" i="1" l="1"/>
  <c r="F30" i="1"/>
  <c r="F19" i="1"/>
  <c r="G17" i="1" s="1"/>
  <c r="N19" i="1"/>
  <c r="O18" i="1" s="1"/>
  <c r="R7" i="1"/>
  <c r="J7" i="1"/>
  <c r="H14" i="1"/>
  <c r="H25" i="1"/>
  <c r="P29" i="1"/>
  <c r="J20" i="1"/>
  <c r="H24" i="1"/>
  <c r="P12" i="1"/>
  <c r="H27" i="1"/>
  <c r="J31" i="1"/>
  <c r="P13" i="1"/>
  <c r="H23" i="1"/>
  <c r="H29" i="1"/>
  <c r="R42" i="1"/>
  <c r="P26" i="1"/>
  <c r="P16" i="1"/>
  <c r="J42" i="1"/>
  <c r="H13" i="1"/>
  <c r="P14" i="1"/>
  <c r="H18" i="1"/>
  <c r="P23" i="1"/>
  <c r="P25" i="1"/>
  <c r="H28" i="1"/>
  <c r="P28" i="1"/>
  <c r="H26" i="1"/>
  <c r="P24" i="1"/>
  <c r="R20" i="1"/>
  <c r="H15" i="1"/>
  <c r="H12" i="1"/>
  <c r="P27" i="1"/>
  <c r="R31" i="1"/>
  <c r="P15" i="1"/>
  <c r="H16" i="1"/>
  <c r="H17" i="1"/>
  <c r="P18" i="1"/>
  <c r="P17" i="1"/>
  <c r="G26" i="1" l="1"/>
  <c r="G24" i="1"/>
  <c r="G27" i="1"/>
  <c r="G25" i="1"/>
  <c r="G29" i="1"/>
  <c r="G23" i="1"/>
  <c r="G28" i="1"/>
  <c r="O25" i="1"/>
  <c r="O28" i="1"/>
  <c r="O29" i="1"/>
  <c r="O24" i="1"/>
  <c r="O26" i="1"/>
  <c r="O23" i="1"/>
  <c r="O27" i="1"/>
  <c r="O13" i="1"/>
  <c r="O12" i="1"/>
  <c r="O17" i="1"/>
  <c r="O16" i="1"/>
  <c r="P30" i="1"/>
  <c r="H30" i="1"/>
  <c r="O15" i="1"/>
  <c r="O14" i="1"/>
  <c r="H19" i="1"/>
  <c r="I15" i="1" s="1"/>
  <c r="P19" i="1"/>
  <c r="Q13" i="1" s="1"/>
  <c r="G16" i="1"/>
  <c r="G15" i="1"/>
  <c r="G12" i="1"/>
  <c r="G14" i="1"/>
  <c r="G18" i="1"/>
  <c r="G13" i="1"/>
  <c r="T7" i="1"/>
  <c r="R27" i="1"/>
  <c r="J28" i="1"/>
  <c r="J16" i="1"/>
  <c r="J23" i="1"/>
  <c r="J26" i="1"/>
  <c r="R14" i="1"/>
  <c r="R15" i="1"/>
  <c r="J27" i="1"/>
  <c r="R24" i="1"/>
  <c r="R25" i="1"/>
  <c r="R13" i="1"/>
  <c r="R12" i="1"/>
  <c r="J13" i="1"/>
  <c r="J24" i="1"/>
  <c r="R18" i="1"/>
  <c r="R29" i="1"/>
  <c r="R17" i="1"/>
  <c r="J15" i="1"/>
  <c r="R23" i="1"/>
  <c r="R28" i="1"/>
  <c r="R16" i="1"/>
  <c r="J29" i="1"/>
  <c r="J14" i="1"/>
  <c r="J17" i="1"/>
  <c r="J25" i="1"/>
  <c r="R26" i="1"/>
  <c r="J18" i="1"/>
  <c r="T42" i="1"/>
  <c r="J12" i="1"/>
  <c r="T20" i="1"/>
  <c r="I25" i="1" l="1"/>
  <c r="I24" i="1"/>
  <c r="I27" i="1"/>
  <c r="I28" i="1"/>
  <c r="I29" i="1"/>
  <c r="I23" i="1"/>
  <c r="I26" i="1"/>
  <c r="Q24" i="1"/>
  <c r="Q26" i="1"/>
  <c r="Q28" i="1"/>
  <c r="Q27" i="1"/>
  <c r="Q23" i="1"/>
  <c r="Q29" i="1"/>
  <c r="Q25" i="1"/>
  <c r="O30" i="1"/>
  <c r="O19" i="1"/>
  <c r="G19" i="1"/>
  <c r="G30" i="1"/>
  <c r="Q12" i="1"/>
  <c r="Q17" i="1"/>
  <c r="T17" i="1"/>
  <c r="T12" i="1"/>
  <c r="T18" i="1"/>
  <c r="T31" i="1"/>
  <c r="T14" i="1"/>
  <c r="T16" i="1"/>
  <c r="T15" i="1"/>
  <c r="T13" i="1"/>
  <c r="Q16" i="1" l="1"/>
  <c r="R30" i="1"/>
  <c r="J30" i="1"/>
  <c r="I13" i="1"/>
  <c r="I12" i="1"/>
  <c r="I16" i="1"/>
  <c r="I18" i="1"/>
  <c r="Q15" i="1"/>
  <c r="I17" i="1"/>
  <c r="I14" i="1"/>
  <c r="J19" i="1"/>
  <c r="K12" i="1" s="1"/>
  <c r="Q18" i="1"/>
  <c r="Q14" i="1"/>
  <c r="V7" i="1"/>
  <c r="V42" i="1"/>
  <c r="T24" i="1"/>
  <c r="T23" i="1"/>
  <c r="T28" i="1"/>
  <c r="T25" i="1"/>
  <c r="T27" i="1"/>
  <c r="T26" i="1"/>
  <c r="T29" i="1"/>
  <c r="V31" i="1"/>
  <c r="K27" i="1" l="1"/>
  <c r="K24" i="1"/>
  <c r="K28" i="1"/>
  <c r="K26" i="1"/>
  <c r="K23" i="1"/>
  <c r="K25" i="1"/>
  <c r="K29" i="1"/>
  <c r="S26" i="1"/>
  <c r="S25" i="1"/>
  <c r="S24" i="1"/>
  <c r="S27" i="1"/>
  <c r="S28" i="1"/>
  <c r="S23" i="1"/>
  <c r="S29" i="1"/>
  <c r="I30" i="1"/>
  <c r="R19" i="1"/>
  <c r="S14" i="1" s="1"/>
  <c r="V26" i="1"/>
  <c r="V25" i="1"/>
  <c r="V27" i="1"/>
  <c r="V28" i="1"/>
  <c r="V20" i="1"/>
  <c r="V23" i="1"/>
  <c r="V24" i="1"/>
  <c r="V29" i="1"/>
  <c r="Q19" i="1" l="1"/>
  <c r="Q30" i="1"/>
  <c r="K17" i="1"/>
  <c r="I19" i="1"/>
  <c r="T30" i="1"/>
  <c r="S13" i="1"/>
  <c r="S18" i="1"/>
  <c r="S16" i="1"/>
  <c r="S12" i="1"/>
  <c r="S15" i="1"/>
  <c r="S17" i="1"/>
  <c r="T19" i="1"/>
  <c r="U14" i="1" s="1"/>
  <c r="K14" i="1"/>
  <c r="K13" i="1"/>
  <c r="K16" i="1"/>
  <c r="K18" i="1"/>
  <c r="K15" i="1"/>
  <c r="X7" i="1"/>
  <c r="X31" i="1"/>
  <c r="V17" i="1"/>
  <c r="X20" i="1"/>
  <c r="V13" i="1"/>
  <c r="V18" i="1"/>
  <c r="V15" i="1"/>
  <c r="V16" i="1"/>
  <c r="V14" i="1"/>
  <c r="X42" i="1"/>
  <c r="V12" i="1"/>
  <c r="U28" i="1" l="1"/>
  <c r="U25" i="1"/>
  <c r="U26" i="1"/>
  <c r="U29" i="1"/>
  <c r="U24" i="1"/>
  <c r="U27" i="1"/>
  <c r="U23" i="1"/>
  <c r="S30" i="1"/>
  <c r="K30" i="1"/>
  <c r="S19" i="1"/>
  <c r="V30" i="1"/>
  <c r="U18" i="1"/>
  <c r="K19" i="1"/>
  <c r="V19" i="1"/>
  <c r="W14" i="1" s="1"/>
  <c r="U13" i="1"/>
  <c r="U16" i="1"/>
  <c r="U12" i="1"/>
  <c r="U17" i="1"/>
  <c r="U15" i="1"/>
  <c r="Z7" i="1"/>
  <c r="X15" i="1"/>
  <c r="Z31" i="1"/>
  <c r="X28" i="1"/>
  <c r="X17" i="1"/>
  <c r="X25" i="1"/>
  <c r="X18" i="1"/>
  <c r="X12" i="1"/>
  <c r="X14" i="1"/>
  <c r="Z42" i="1"/>
  <c r="Z20" i="1"/>
  <c r="X13" i="1"/>
  <c r="X16" i="1"/>
  <c r="X27" i="1"/>
  <c r="X29" i="1"/>
  <c r="X26" i="1"/>
  <c r="X24" i="1"/>
  <c r="X23" i="1"/>
  <c r="W25" i="1" l="1"/>
  <c r="W27" i="1"/>
  <c r="W28" i="1"/>
  <c r="W29" i="1"/>
  <c r="W23" i="1"/>
  <c r="W26" i="1"/>
  <c r="W24" i="1"/>
  <c r="U30" i="1"/>
  <c r="U19" i="1"/>
  <c r="X30" i="1"/>
  <c r="W12" i="1"/>
  <c r="W15" i="1"/>
  <c r="W13" i="1"/>
  <c r="W17" i="1"/>
  <c r="W18" i="1"/>
  <c r="W16" i="1"/>
  <c r="AB7" i="1"/>
  <c r="Z28" i="1"/>
  <c r="Z13" i="1"/>
  <c r="Z18" i="1"/>
  <c r="Z23" i="1"/>
  <c r="Z27" i="1"/>
  <c r="Z15" i="1"/>
  <c r="Z24" i="1"/>
  <c r="Z26" i="1"/>
  <c r="Z25" i="1"/>
  <c r="Z29" i="1"/>
  <c r="Z16" i="1"/>
  <c r="AB42" i="1"/>
  <c r="Z12" i="1"/>
  <c r="Z17" i="1"/>
  <c r="Z14" i="1"/>
  <c r="Y26" i="1" l="1"/>
  <c r="Y25" i="1"/>
  <c r="Y27" i="1"/>
  <c r="Y28" i="1"/>
  <c r="Y29" i="1"/>
  <c r="Y24" i="1"/>
  <c r="Y23" i="1"/>
  <c r="X19" i="1"/>
  <c r="Y13" i="1" s="1"/>
  <c r="W30" i="1"/>
  <c r="AB31" i="1"/>
  <c r="AB20" i="1"/>
  <c r="Z30" i="1" l="1"/>
  <c r="W19" i="1"/>
  <c r="Z19" i="1"/>
  <c r="AA12" i="1" s="1"/>
  <c r="Y15" i="1"/>
  <c r="Y18" i="1"/>
  <c r="Y12" i="1"/>
  <c r="Y17" i="1"/>
  <c r="Y14" i="1"/>
  <c r="Y16" i="1"/>
  <c r="AD7" i="1"/>
  <c r="AB14" i="1"/>
  <c r="AB28" i="1"/>
  <c r="AD42" i="1"/>
  <c r="AB24" i="1"/>
  <c r="AB23" i="1"/>
  <c r="AD20" i="1"/>
  <c r="AB29" i="1"/>
  <c r="AB17" i="1"/>
  <c r="AB16" i="1"/>
  <c r="AB26" i="1"/>
  <c r="AB13" i="1"/>
  <c r="AB15" i="1"/>
  <c r="AB25" i="1"/>
  <c r="AB12" i="1"/>
  <c r="AB27" i="1"/>
  <c r="AB18" i="1"/>
  <c r="AA24" i="1" l="1"/>
  <c r="AA25" i="1"/>
  <c r="AA27" i="1"/>
  <c r="AA26" i="1"/>
  <c r="AA29" i="1"/>
  <c r="AA23" i="1"/>
  <c r="AA28" i="1"/>
  <c r="Y30" i="1"/>
  <c r="AD13" i="1"/>
  <c r="AD18" i="1"/>
  <c r="AD17" i="1"/>
  <c r="AD15" i="1"/>
  <c r="AD14" i="1"/>
  <c r="AD16" i="1"/>
  <c r="AD12" i="1"/>
  <c r="AD31" i="1"/>
  <c r="AB30" i="1" l="1"/>
  <c r="AA17" i="1"/>
  <c r="AA15" i="1"/>
  <c r="Y19" i="1"/>
  <c r="AA16" i="1"/>
  <c r="AB19" i="1"/>
  <c r="AC16" i="1" s="1"/>
  <c r="AA13" i="1"/>
  <c r="AA18" i="1"/>
  <c r="AA14" i="1"/>
  <c r="AF7" i="1"/>
  <c r="AD23" i="1"/>
  <c r="AD25" i="1"/>
  <c r="AD26" i="1"/>
  <c r="AD29" i="1"/>
  <c r="AD27" i="1"/>
  <c r="AF42" i="1"/>
  <c r="AD24" i="1"/>
  <c r="AD28" i="1"/>
  <c r="AC25" i="1" l="1"/>
  <c r="AC26" i="1"/>
  <c r="AC27" i="1"/>
  <c r="AC28" i="1"/>
  <c r="AC24" i="1"/>
  <c r="AC29" i="1"/>
  <c r="AC23" i="1"/>
  <c r="AA30" i="1"/>
  <c r="AC18" i="1"/>
  <c r="AC14" i="1"/>
  <c r="AF31" i="1"/>
  <c r="AF20" i="1"/>
  <c r="AC13" i="1" l="1"/>
  <c r="AC15" i="1"/>
  <c r="AD30" i="1"/>
  <c r="AC12" i="1"/>
  <c r="AA19" i="1"/>
  <c r="AC17" i="1"/>
  <c r="AD19" i="1"/>
  <c r="AE14" i="1" s="1"/>
  <c r="AH7" i="1"/>
  <c r="AF15" i="1"/>
  <c r="AF26" i="1"/>
  <c r="AF16" i="1"/>
  <c r="AF12" i="1"/>
  <c r="AH42" i="1"/>
  <c r="AF14" i="1"/>
  <c r="AF13" i="1"/>
  <c r="AF28" i="1"/>
  <c r="AF29" i="1"/>
  <c r="AF18" i="1"/>
  <c r="AF25" i="1"/>
  <c r="AF24" i="1"/>
  <c r="AF27" i="1"/>
  <c r="AF23" i="1"/>
  <c r="AF17" i="1"/>
  <c r="AE24" i="1" l="1"/>
  <c r="AE27" i="1"/>
  <c r="AE28" i="1"/>
  <c r="AE25" i="1"/>
  <c r="AE23" i="1"/>
  <c r="AE29" i="1"/>
  <c r="AE26" i="1"/>
  <c r="AC19" i="1"/>
  <c r="AH31" i="1"/>
  <c r="AH20" i="1"/>
  <c r="AC30" i="1" l="1"/>
  <c r="AF30" i="1"/>
  <c r="AF19" i="1"/>
  <c r="AG16" i="1" s="1"/>
  <c r="AE13" i="1"/>
  <c r="AE18" i="1"/>
  <c r="AE15" i="1"/>
  <c r="AE12" i="1"/>
  <c r="AE17" i="1"/>
  <c r="AE16" i="1"/>
  <c r="AJ7" i="1"/>
  <c r="AH24" i="1"/>
  <c r="AH27" i="1"/>
  <c r="AH29" i="1"/>
  <c r="AH15" i="1"/>
  <c r="AH12" i="1"/>
  <c r="AJ42" i="1"/>
  <c r="AH16" i="1"/>
  <c r="AH28" i="1"/>
  <c r="AH13" i="1"/>
  <c r="AJ31" i="1"/>
  <c r="AH23" i="1"/>
  <c r="AH25" i="1"/>
  <c r="AH18" i="1"/>
  <c r="AH14" i="1"/>
  <c r="AH17" i="1"/>
  <c r="AJ20" i="1"/>
  <c r="AH26" i="1"/>
  <c r="AG23" i="1" l="1"/>
  <c r="AG24" i="1"/>
  <c r="AG27" i="1"/>
  <c r="AG28" i="1"/>
  <c r="AG29" i="1"/>
  <c r="AG26" i="1"/>
  <c r="AG25" i="1"/>
  <c r="AE30" i="1"/>
  <c r="AH30" i="1"/>
  <c r="AE19" i="1"/>
  <c r="AG18" i="1"/>
  <c r="AG14" i="1"/>
  <c r="AG12" i="1"/>
  <c r="AG13" i="1"/>
  <c r="AG15" i="1"/>
  <c r="AH19" i="1"/>
  <c r="AI15" i="1" s="1"/>
  <c r="AG17" i="1"/>
  <c r="AL7" i="1"/>
  <c r="AL20" i="1"/>
  <c r="AL31" i="1"/>
  <c r="AJ29" i="1"/>
  <c r="AJ24" i="1"/>
  <c r="AJ28" i="1"/>
  <c r="AJ17" i="1"/>
  <c r="AJ23" i="1"/>
  <c r="AJ15" i="1"/>
  <c r="AJ25" i="1"/>
  <c r="AJ16" i="1"/>
  <c r="AJ26" i="1"/>
  <c r="AJ12" i="1"/>
  <c r="AJ18" i="1"/>
  <c r="AL42" i="1"/>
  <c r="AJ27" i="1"/>
  <c r="AJ13" i="1"/>
  <c r="AJ14" i="1"/>
  <c r="AI28" i="1" l="1"/>
  <c r="AI24" i="1"/>
  <c r="AI29" i="1"/>
  <c r="AI25" i="1"/>
  <c r="AI23" i="1"/>
  <c r="AI27" i="1"/>
  <c r="AI26" i="1"/>
  <c r="AG30" i="1"/>
  <c r="AG19" i="1"/>
  <c r="AJ30" i="1"/>
  <c r="AJ19" i="1"/>
  <c r="AK16" i="1" s="1"/>
  <c r="AI18" i="1"/>
  <c r="AI16" i="1"/>
  <c r="AI12" i="1"/>
  <c r="AI17" i="1"/>
  <c r="AI14" i="1"/>
  <c r="AI13" i="1"/>
  <c r="AN7" i="1"/>
  <c r="AN42" i="1"/>
  <c r="AL27" i="1"/>
  <c r="AL24" i="1"/>
  <c r="AL18" i="1"/>
  <c r="AL13" i="1"/>
  <c r="AL23" i="1"/>
  <c r="AN31" i="1"/>
  <c r="AL25" i="1"/>
  <c r="AL12" i="1"/>
  <c r="AL26" i="1"/>
  <c r="AL16" i="1"/>
  <c r="AL29" i="1"/>
  <c r="AL17" i="1"/>
  <c r="AN20" i="1"/>
  <c r="AL14" i="1"/>
  <c r="AL15" i="1"/>
  <c r="AL28" i="1"/>
  <c r="AK27" i="1" l="1"/>
  <c r="AK24" i="1"/>
  <c r="AK29" i="1"/>
  <c r="AK26" i="1"/>
  <c r="AK28" i="1"/>
  <c r="AK25" i="1"/>
  <c r="AK23" i="1"/>
  <c r="AI30" i="1"/>
  <c r="AL30" i="1"/>
  <c r="AI19" i="1"/>
  <c r="AK14" i="1"/>
  <c r="AK13" i="1"/>
  <c r="AK12" i="1"/>
  <c r="AL19" i="1"/>
  <c r="AM12" i="1" s="1"/>
  <c r="AK18" i="1"/>
  <c r="AK15" i="1"/>
  <c r="AK17" i="1"/>
  <c r="AP7" i="1"/>
  <c r="AN29" i="1"/>
  <c r="AN18" i="1"/>
  <c r="AP31" i="1"/>
  <c r="AN26" i="1"/>
  <c r="AN23" i="1"/>
  <c r="AP42" i="1"/>
  <c r="AN28" i="1"/>
  <c r="AN27" i="1"/>
  <c r="AN25" i="1"/>
  <c r="AN14" i="1"/>
  <c r="AP20" i="1"/>
  <c r="AN16" i="1"/>
  <c r="AN12" i="1"/>
  <c r="AN17" i="1"/>
  <c r="AN24" i="1"/>
  <c r="AN15" i="1"/>
  <c r="AN13" i="1"/>
  <c r="AM24" i="1" l="1"/>
  <c r="AM26" i="1"/>
  <c r="AM29" i="1"/>
  <c r="AM27" i="1"/>
  <c r="AM23" i="1"/>
  <c r="AM25" i="1"/>
  <c r="AM28" i="1"/>
  <c r="AK30" i="1"/>
  <c r="AM18" i="1"/>
  <c r="AM15" i="1"/>
  <c r="AN30" i="1"/>
  <c r="AK19" i="1"/>
  <c r="AN19" i="1"/>
  <c r="AO13" i="1" s="1"/>
  <c r="AM14" i="1"/>
  <c r="AM16" i="1"/>
  <c r="AM17" i="1"/>
  <c r="AM13" i="1"/>
  <c r="AR7" i="1"/>
  <c r="AP27" i="1"/>
  <c r="AP17" i="1"/>
  <c r="AP28" i="1"/>
  <c r="AP13" i="1"/>
  <c r="AP16" i="1"/>
  <c r="AP12" i="1"/>
  <c r="AP23" i="1"/>
  <c r="AR31" i="1"/>
  <c r="AP26" i="1"/>
  <c r="AP25" i="1"/>
  <c r="AP29" i="1"/>
  <c r="AP14" i="1"/>
  <c r="AR42" i="1"/>
  <c r="AR20" i="1"/>
  <c r="AP24" i="1"/>
  <c r="AP18" i="1"/>
  <c r="AP15" i="1"/>
  <c r="AO24" i="1" l="1"/>
  <c r="AO25" i="1"/>
  <c r="AO28" i="1"/>
  <c r="AO26" i="1"/>
  <c r="AO23" i="1"/>
  <c r="AO29" i="1"/>
  <c r="AO27" i="1"/>
  <c r="AM30" i="1"/>
  <c r="AM19" i="1"/>
  <c r="AP30" i="1"/>
  <c r="AO14" i="1"/>
  <c r="AO18" i="1"/>
  <c r="AO17" i="1"/>
  <c r="AP19" i="1"/>
  <c r="AQ15" i="1" s="1"/>
  <c r="AO16" i="1"/>
  <c r="AO12" i="1"/>
  <c r="AO15" i="1"/>
  <c r="AT7" i="1"/>
  <c r="AR13" i="1"/>
  <c r="AR15" i="1"/>
  <c r="AR23" i="1"/>
  <c r="AR27" i="1"/>
  <c r="AR25" i="1"/>
  <c r="AR18" i="1"/>
  <c r="AR17" i="1"/>
  <c r="AR16" i="1"/>
  <c r="AR24" i="1"/>
  <c r="AT42" i="1"/>
  <c r="AR26" i="1"/>
  <c r="AT31" i="1"/>
  <c r="AR28" i="1"/>
  <c r="AT20" i="1"/>
  <c r="AR29" i="1"/>
  <c r="AR12" i="1"/>
  <c r="AR14" i="1"/>
  <c r="AQ24" i="1" l="1"/>
  <c r="AQ25" i="1"/>
  <c r="AQ28" i="1"/>
  <c r="AQ23" i="1"/>
  <c r="AQ27" i="1"/>
  <c r="AQ26" i="1"/>
  <c r="AQ29" i="1"/>
  <c r="AO30" i="1"/>
  <c r="AQ12" i="1"/>
  <c r="AQ13" i="1"/>
  <c r="AQ14" i="1"/>
  <c r="AQ18" i="1"/>
  <c r="AQ17" i="1"/>
  <c r="AQ16" i="1"/>
  <c r="AR30" i="1"/>
  <c r="AO19" i="1"/>
  <c r="AR19" i="1"/>
  <c r="AS14" i="1" s="1"/>
  <c r="AV7" i="1"/>
  <c r="AT13" i="1"/>
  <c r="AT14" i="1"/>
  <c r="AT27" i="1"/>
  <c r="AT15" i="1"/>
  <c r="AT17" i="1"/>
  <c r="AT24" i="1"/>
  <c r="AT26" i="1"/>
  <c r="AT23" i="1"/>
  <c r="AT12" i="1"/>
  <c r="AT18" i="1"/>
  <c r="AT25" i="1"/>
  <c r="AT29" i="1"/>
  <c r="AV42" i="1"/>
  <c r="AT16" i="1"/>
  <c r="AT28" i="1"/>
  <c r="AS25" i="1" l="1"/>
  <c r="AS27" i="1"/>
  <c r="AS23" i="1"/>
  <c r="AS24" i="1"/>
  <c r="AS26" i="1"/>
  <c r="AS28" i="1"/>
  <c r="AS29" i="1"/>
  <c r="AQ19" i="1"/>
  <c r="AQ30" i="1"/>
  <c r="AV20" i="1"/>
  <c r="AV31" i="1"/>
  <c r="AT30" i="1" l="1"/>
  <c r="AS18" i="1"/>
  <c r="AS12" i="1"/>
  <c r="AS16" i="1"/>
  <c r="AS13" i="1"/>
  <c r="AS17" i="1"/>
  <c r="AS15" i="1"/>
  <c r="AX7" i="1"/>
  <c r="AV29" i="1"/>
  <c r="AV25" i="1"/>
  <c r="AX42" i="1"/>
  <c r="AX20" i="1"/>
  <c r="AV24" i="1"/>
  <c r="AX31" i="1"/>
  <c r="AV13" i="1"/>
  <c r="AV14" i="1"/>
  <c r="AV27" i="1"/>
  <c r="AV12" i="1"/>
  <c r="AV18" i="1"/>
  <c r="AV26" i="1"/>
  <c r="AV16" i="1"/>
  <c r="AV28" i="1"/>
  <c r="AV15" i="1"/>
  <c r="AV17" i="1"/>
  <c r="AV23" i="1"/>
  <c r="AU24" i="1" l="1"/>
  <c r="AU25" i="1"/>
  <c r="AU23" i="1"/>
  <c r="AU26" i="1"/>
  <c r="AU27" i="1"/>
  <c r="AU28" i="1"/>
  <c r="AU29" i="1"/>
  <c r="AS30" i="1"/>
  <c r="AT19" i="1"/>
  <c r="AU16" i="1" s="1"/>
  <c r="AX13" i="1"/>
  <c r="AX14" i="1"/>
  <c r="AX27" i="1"/>
  <c r="AX26" i="1"/>
  <c r="AX23" i="1"/>
  <c r="AX24" i="1"/>
  <c r="AX25" i="1"/>
  <c r="AX17" i="1"/>
  <c r="AX15" i="1"/>
  <c r="AX12" i="1"/>
  <c r="AX16" i="1"/>
  <c r="AX18" i="1"/>
  <c r="AX29" i="1"/>
  <c r="AX28" i="1"/>
  <c r="AV30" i="1" l="1"/>
  <c r="AU30" i="1"/>
  <c r="AU13" i="1"/>
  <c r="AS19" i="1"/>
  <c r="AV19" i="1"/>
  <c r="AW18" i="1" s="1"/>
  <c r="AU18" i="1"/>
  <c r="AU12" i="1"/>
  <c r="AU15" i="1"/>
  <c r="AU14" i="1"/>
  <c r="AU17" i="1"/>
  <c r="AZ7" i="1"/>
  <c r="AZ31" i="1"/>
  <c r="AZ20" i="1"/>
  <c r="AZ42" i="1"/>
  <c r="AW24" i="1" l="1"/>
  <c r="AW27" i="1"/>
  <c r="AW26" i="1"/>
  <c r="AW29" i="1"/>
  <c r="AW25" i="1"/>
  <c r="AW23" i="1"/>
  <c r="AW28" i="1"/>
  <c r="AX30" i="1"/>
  <c r="AW15" i="1"/>
  <c r="AW14" i="1"/>
  <c r="AW13" i="1"/>
  <c r="AU19" i="1"/>
  <c r="AW17" i="1"/>
  <c r="AX19" i="1"/>
  <c r="AY15" i="1" s="1"/>
  <c r="AW16" i="1"/>
  <c r="AW12" i="1"/>
  <c r="BB7" i="1"/>
  <c r="BB31" i="1"/>
  <c r="AZ14" i="1"/>
  <c r="AZ12" i="1"/>
  <c r="AZ27" i="1"/>
  <c r="AZ13" i="1"/>
  <c r="AZ26" i="1"/>
  <c r="AZ23" i="1"/>
  <c r="AZ29" i="1"/>
  <c r="AZ16" i="1"/>
  <c r="AZ25" i="1"/>
  <c r="AZ17" i="1"/>
  <c r="AZ15" i="1"/>
  <c r="BB42" i="1"/>
  <c r="AZ24" i="1"/>
  <c r="AZ28" i="1"/>
  <c r="AZ18" i="1"/>
  <c r="AY24" i="1" l="1"/>
  <c r="AY28" i="1"/>
  <c r="AY27" i="1"/>
  <c r="AY25" i="1"/>
  <c r="AY26" i="1"/>
  <c r="AY23" i="1"/>
  <c r="AY29" i="1"/>
  <c r="AW30" i="1"/>
  <c r="BB29" i="1"/>
  <c r="BB26" i="1"/>
  <c r="BB27" i="1"/>
  <c r="BB28" i="1"/>
  <c r="BB25" i="1"/>
  <c r="BB24" i="1"/>
  <c r="BB23" i="1"/>
  <c r="BB20" i="1"/>
  <c r="AY14" i="1" l="1"/>
  <c r="AY13" i="1"/>
  <c r="AY12" i="1"/>
  <c r="AZ30" i="1"/>
  <c r="AY17" i="1"/>
  <c r="AY18" i="1"/>
  <c r="AY30" i="1"/>
  <c r="AW19" i="1"/>
  <c r="AY16" i="1"/>
  <c r="AZ19" i="1"/>
  <c r="BA12" i="1" s="1"/>
  <c r="BD7" i="1"/>
  <c r="BB13" i="1"/>
  <c r="BD20" i="1"/>
  <c r="BB15" i="1"/>
  <c r="BB12" i="1"/>
  <c r="BB17" i="1"/>
  <c r="BD31" i="1"/>
  <c r="BB16" i="1"/>
  <c r="BB14" i="1"/>
  <c r="BD42" i="1"/>
  <c r="BB18" i="1"/>
  <c r="BA26" i="1" l="1"/>
  <c r="BA23" i="1"/>
  <c r="BA25" i="1"/>
  <c r="BA24" i="1"/>
  <c r="BA27" i="1"/>
  <c r="BA28" i="1"/>
  <c r="BA29" i="1"/>
  <c r="BA17" i="1"/>
  <c r="BA18" i="1"/>
  <c r="AY19" i="1"/>
  <c r="BB30" i="1"/>
  <c r="BA16" i="1"/>
  <c r="BA15" i="1"/>
  <c r="BA13" i="1"/>
  <c r="BA14" i="1"/>
  <c r="BF7" i="1"/>
  <c r="BD18" i="1"/>
  <c r="BD24" i="1"/>
  <c r="BD26" i="1"/>
  <c r="BD28" i="1"/>
  <c r="BD17" i="1"/>
  <c r="BD15" i="1"/>
  <c r="BD13" i="1"/>
  <c r="BD14" i="1"/>
  <c r="BD25" i="1"/>
  <c r="BD16" i="1"/>
  <c r="BD27" i="1"/>
  <c r="BD12" i="1"/>
  <c r="BD23" i="1"/>
  <c r="BF42" i="1"/>
  <c r="BD29" i="1"/>
  <c r="BC24" i="1" l="1"/>
  <c r="BC29" i="1"/>
  <c r="BC23" i="1"/>
  <c r="BC25" i="1"/>
  <c r="BC27" i="1"/>
  <c r="BC26" i="1"/>
  <c r="BC28" i="1"/>
  <c r="BA30" i="1"/>
  <c r="BB19" i="1"/>
  <c r="BC13" i="1" s="1"/>
  <c r="BF20" i="1"/>
  <c r="BF31" i="1"/>
  <c r="BD30" i="1" l="1"/>
  <c r="BC17" i="1"/>
  <c r="BC14" i="1"/>
  <c r="BC12" i="1"/>
  <c r="BC16" i="1"/>
  <c r="BC18" i="1"/>
  <c r="BC15" i="1"/>
  <c r="BA19" i="1"/>
  <c r="BD19" i="1"/>
  <c r="BE13" i="1" s="1"/>
  <c r="BH7" i="1"/>
  <c r="BF29" i="1"/>
  <c r="BF15" i="1"/>
  <c r="BF16" i="1"/>
  <c r="BF18" i="1"/>
  <c r="BH42" i="1"/>
  <c r="BF24" i="1"/>
  <c r="BF14" i="1"/>
  <c r="BF26" i="1"/>
  <c r="BF17" i="1"/>
  <c r="BF23" i="1"/>
  <c r="BF12" i="1"/>
  <c r="BH31" i="1"/>
  <c r="BF28" i="1"/>
  <c r="BF27" i="1"/>
  <c r="BF25" i="1"/>
  <c r="BF13" i="1"/>
  <c r="N14" i="2" l="1"/>
  <c r="BJ7" i="1"/>
  <c r="BE26" i="1"/>
  <c r="BE23" i="1"/>
  <c r="BE27" i="1"/>
  <c r="BE24" i="1"/>
  <c r="BE29" i="1"/>
  <c r="BE25" i="1"/>
  <c r="BE28" i="1"/>
  <c r="BC30" i="1"/>
  <c r="BH23" i="1"/>
  <c r="BH29" i="1"/>
  <c r="BH20" i="1"/>
  <c r="BH25" i="1"/>
  <c r="BH26" i="1"/>
  <c r="BH24" i="1"/>
  <c r="BH28" i="1"/>
  <c r="BH27" i="1"/>
  <c r="BC19" i="1" l="1"/>
  <c r="BF30" i="1"/>
  <c r="BE16" i="1"/>
  <c r="BE15" i="1"/>
  <c r="BE18" i="1"/>
  <c r="BE12" i="1"/>
  <c r="BE17" i="1"/>
  <c r="BE14" i="1"/>
  <c r="BH16" i="1"/>
  <c r="BH15" i="1"/>
  <c r="BH14" i="1"/>
  <c r="BH12" i="1"/>
  <c r="BH17" i="1"/>
  <c r="BH18" i="1"/>
  <c r="BH13" i="1"/>
  <c r="BG29" i="1" l="1"/>
  <c r="BG28" i="1"/>
  <c r="BG24" i="1"/>
  <c r="BG23" i="1"/>
  <c r="BG25" i="1"/>
  <c r="BG27" i="1"/>
  <c r="BG26" i="1"/>
  <c r="BE30" i="1"/>
  <c r="BF19" i="1"/>
  <c r="BG12" i="1" s="1"/>
  <c r="BJ34" i="1"/>
  <c r="BJ23" i="1"/>
  <c r="BJ24" i="1"/>
  <c r="BJ25" i="1"/>
  <c r="BJ37" i="1"/>
  <c r="BJ35" i="1"/>
  <c r="BJ40" i="1"/>
  <c r="BJ13" i="1"/>
  <c r="BJ38" i="1"/>
  <c r="BJ27" i="1"/>
  <c r="BJ26" i="1"/>
  <c r="BJ36" i="1"/>
  <c r="BJ18" i="1"/>
  <c r="BJ28" i="1"/>
  <c r="BJ29" i="1"/>
  <c r="BJ17" i="1"/>
  <c r="BJ16" i="1"/>
  <c r="BJ12" i="1"/>
  <c r="BJ39" i="1"/>
  <c r="BJ14" i="1"/>
  <c r="BJ15" i="1"/>
  <c r="BJ19" i="1" l="1"/>
  <c r="BK12" i="1" s="1"/>
  <c r="BJ41" i="1"/>
  <c r="BK35" i="1" s="1"/>
  <c r="BK17" i="1"/>
  <c r="BK18" i="1"/>
  <c r="BK14" i="1"/>
  <c r="BK38" i="1"/>
  <c r="BJ30" i="1"/>
  <c r="BK29" i="1" s="1"/>
  <c r="BK15" i="1"/>
  <c r="BH30" i="1"/>
  <c r="BG13" i="1"/>
  <c r="BG15" i="1"/>
  <c r="BG18" i="1"/>
  <c r="O23" i="2" s="1"/>
  <c r="BG14" i="1"/>
  <c r="BG17" i="1"/>
  <c r="BE19" i="1"/>
  <c r="BG16" i="1"/>
  <c r="BH19" i="1"/>
  <c r="BI18" i="1" s="1"/>
  <c r="BK39" i="1" l="1"/>
  <c r="BK16" i="1"/>
  <c r="BK13" i="1"/>
  <c r="BK19" i="1" s="1"/>
  <c r="BK37" i="1"/>
  <c r="BK23" i="1"/>
  <c r="BK25" i="1"/>
  <c r="BK24" i="1"/>
  <c r="BK34" i="1"/>
  <c r="BK36" i="1"/>
  <c r="BK27" i="1"/>
  <c r="BK26" i="1"/>
  <c r="BK40" i="1"/>
  <c r="BK28" i="1"/>
  <c r="BI27" i="1"/>
  <c r="Q21" i="2" s="1"/>
  <c r="P21" i="2" s="1"/>
  <c r="BI23" i="1"/>
  <c r="Q17" i="2" s="1"/>
  <c r="P17" i="2" s="1"/>
  <c r="BI28" i="1"/>
  <c r="Q22" i="2" s="1"/>
  <c r="P22" i="2" s="1"/>
  <c r="BI24" i="1"/>
  <c r="Q18" i="2" s="1"/>
  <c r="P18" i="2" s="1"/>
  <c r="BI26" i="1"/>
  <c r="Q20" i="2" s="1"/>
  <c r="P20" i="2" s="1"/>
  <c r="BI29" i="1"/>
  <c r="Q23" i="2" s="1"/>
  <c r="P23" i="2" s="1"/>
  <c r="BI25" i="1"/>
  <c r="Q19" i="2" s="1"/>
  <c r="P19" i="2" s="1"/>
  <c r="BG30" i="1"/>
  <c r="BG19" i="1"/>
  <c r="BI16" i="1"/>
  <c r="O21" i="2" s="1"/>
  <c r="BI14" i="1"/>
  <c r="O19" i="2" s="1"/>
  <c r="BI13" i="1"/>
  <c r="O18" i="2" s="1"/>
  <c r="BI15" i="1"/>
  <c r="O20" i="2" s="1"/>
  <c r="BI12" i="1"/>
  <c r="O17" i="2" s="1"/>
  <c r="BI17" i="1"/>
  <c r="O22" i="2" s="1"/>
  <c r="BK41" i="1" l="1"/>
  <c r="BK30" i="1"/>
  <c r="BI30" i="1"/>
  <c r="BI19" i="1"/>
  <c r="BH38" i="1"/>
  <c r="BH34" i="1"/>
  <c r="BF35" i="1"/>
  <c r="BH35" i="1"/>
  <c r="BF36" i="1"/>
  <c r="BH40" i="1"/>
  <c r="BH39" i="1"/>
  <c r="BH37" i="1"/>
  <c r="BH36" i="1"/>
  <c r="BF38" i="1"/>
  <c r="BH41" i="1" l="1"/>
  <c r="BF37" i="1"/>
  <c r="BI35" i="1" l="1"/>
  <c r="BI38" i="1"/>
  <c r="BI39" i="1"/>
  <c r="BI40" i="1"/>
  <c r="BI37" i="1"/>
  <c r="BI36" i="1"/>
  <c r="BI34" i="1"/>
  <c r="BF39" i="1"/>
  <c r="BF40" i="1"/>
  <c r="BF34" i="1"/>
  <c r="BI41" i="1" l="1"/>
  <c r="BF41" i="1"/>
  <c r="BD36" i="1"/>
  <c r="BG38" i="1" l="1"/>
  <c r="R21" i="2" s="1"/>
  <c r="BG36" i="1"/>
  <c r="R19" i="2" s="1"/>
  <c r="BG35" i="1"/>
  <c r="R18" i="2" s="1"/>
  <c r="BG37" i="1"/>
  <c r="R20" i="2" s="1"/>
  <c r="BG40" i="1"/>
  <c r="R23" i="2" s="1"/>
  <c r="BG39" i="1"/>
  <c r="R22" i="2" s="1"/>
  <c r="BG34" i="1"/>
  <c r="BD40" i="1"/>
  <c r="R17" i="2" l="1"/>
  <c r="BG41" i="1"/>
  <c r="BB38" i="1"/>
  <c r="BD37" i="1"/>
  <c r="BD38" i="1"/>
  <c r="BB37" i="1"/>
  <c r="BD35" i="1"/>
  <c r="BD39" i="1"/>
  <c r="BD34" i="1"/>
  <c r="BD41" i="1" l="1"/>
  <c r="BB36" i="1"/>
  <c r="BE36" i="1" l="1"/>
  <c r="BE40" i="1"/>
  <c r="BE37" i="1"/>
  <c r="BE38" i="1"/>
  <c r="BE35" i="1"/>
  <c r="BE39" i="1"/>
  <c r="BE34" i="1"/>
  <c r="BB40" i="1"/>
  <c r="BB35" i="1"/>
  <c r="AZ37" i="1"/>
  <c r="AZ38" i="1"/>
  <c r="BB39" i="1"/>
  <c r="BB34" i="1"/>
  <c r="BE41" i="1" l="1"/>
  <c r="BB41" i="1"/>
  <c r="AZ36" i="1"/>
  <c r="BC37" i="1" l="1"/>
  <c r="BC38" i="1"/>
  <c r="BC36" i="1"/>
  <c r="BC40" i="1"/>
  <c r="BC39" i="1"/>
  <c r="BC35" i="1"/>
  <c r="BC34" i="1"/>
  <c r="AZ39" i="1"/>
  <c r="BC41" i="1" l="1"/>
  <c r="AZ35" i="1"/>
  <c r="AZ40" i="1"/>
  <c r="AZ34" i="1"/>
  <c r="AZ41" i="1" l="1"/>
  <c r="AX37" i="1"/>
  <c r="BA37" i="1" l="1"/>
  <c r="BA38" i="1"/>
  <c r="BA36" i="1"/>
  <c r="BA39" i="1"/>
  <c r="BA35" i="1"/>
  <c r="BA40" i="1"/>
  <c r="BA34" i="1"/>
  <c r="AX39" i="1"/>
  <c r="AX34" i="1"/>
  <c r="AV40" i="1"/>
  <c r="AX38" i="1"/>
  <c r="AX35" i="1"/>
  <c r="AX36" i="1"/>
  <c r="AX40" i="1"/>
  <c r="BA41" i="1" l="1"/>
  <c r="AX41" i="1"/>
  <c r="AV35" i="1"/>
  <c r="AY37" i="1" l="1"/>
  <c r="AY35" i="1"/>
  <c r="AY40" i="1"/>
  <c r="AY39" i="1"/>
  <c r="AY38" i="1"/>
  <c r="AY36" i="1"/>
  <c r="AY34" i="1"/>
  <c r="AV37" i="1"/>
  <c r="AV34" i="1"/>
  <c r="AV39" i="1"/>
  <c r="AV38" i="1"/>
  <c r="AV36" i="1"/>
  <c r="AY41" i="1" l="1"/>
  <c r="AV41" i="1"/>
  <c r="AT39" i="1"/>
  <c r="AW40" i="1" l="1"/>
  <c r="AW35" i="1"/>
  <c r="AW36" i="1"/>
  <c r="AW39" i="1"/>
  <c r="AW37" i="1"/>
  <c r="AW38" i="1"/>
  <c r="AW34" i="1"/>
  <c r="AT36" i="1"/>
  <c r="AT34" i="1"/>
  <c r="AT38" i="1"/>
  <c r="AT35" i="1"/>
  <c r="AT37" i="1"/>
  <c r="AT40" i="1"/>
  <c r="AW41" i="1" l="1"/>
  <c r="AT41" i="1"/>
  <c r="AR37" i="1"/>
  <c r="AU39" i="1" l="1"/>
  <c r="AU38" i="1"/>
  <c r="AU36" i="1"/>
  <c r="AU40" i="1"/>
  <c r="AU37" i="1"/>
  <c r="AU35" i="1"/>
  <c r="AU34" i="1"/>
  <c r="AP35" i="1"/>
  <c r="AP40" i="1"/>
  <c r="AP36" i="1"/>
  <c r="AR36" i="1"/>
  <c r="AP39" i="1"/>
  <c r="AR35" i="1"/>
  <c r="AR40" i="1"/>
  <c r="AR38" i="1"/>
  <c r="AR39" i="1"/>
  <c r="AP38" i="1"/>
  <c r="AR34" i="1"/>
  <c r="AU41" i="1" l="1"/>
  <c r="AR41" i="1"/>
  <c r="AP37" i="1"/>
  <c r="AP34" i="1"/>
  <c r="AS37" i="1" l="1"/>
  <c r="AS40" i="1"/>
  <c r="AS38" i="1"/>
  <c r="AS39" i="1"/>
  <c r="AS35" i="1"/>
  <c r="AS36" i="1"/>
  <c r="AS34" i="1"/>
  <c r="AP41" i="1"/>
  <c r="AQ37" i="1" s="1"/>
  <c r="AN40" i="1"/>
  <c r="AS41" i="1" l="1"/>
  <c r="AQ39" i="1"/>
  <c r="AQ36" i="1"/>
  <c r="AQ40" i="1"/>
  <c r="AQ35" i="1"/>
  <c r="AQ38" i="1"/>
  <c r="AQ34" i="1"/>
  <c r="AN39" i="1"/>
  <c r="AQ41" i="1" l="1"/>
  <c r="AN38" i="1"/>
  <c r="AN36" i="1"/>
  <c r="AN35" i="1"/>
  <c r="AN37" i="1"/>
  <c r="AN34" i="1"/>
  <c r="AN41" i="1" l="1"/>
  <c r="AL36" i="1"/>
  <c r="AO40" i="1" l="1"/>
  <c r="AO39" i="1"/>
  <c r="AO38" i="1"/>
  <c r="AO36" i="1"/>
  <c r="AO37" i="1"/>
  <c r="AO35" i="1"/>
  <c r="AO34" i="1"/>
  <c r="AL34" i="1"/>
  <c r="AL38" i="1"/>
  <c r="AL40" i="1"/>
  <c r="AL39" i="1"/>
  <c r="AJ38" i="1"/>
  <c r="AL37" i="1"/>
  <c r="AL35" i="1"/>
  <c r="AO41" i="1" l="1"/>
  <c r="AL41" i="1"/>
  <c r="AJ39" i="1"/>
  <c r="AM36" i="1" l="1"/>
  <c r="AM40" i="1"/>
  <c r="AM39" i="1"/>
  <c r="AM38" i="1"/>
  <c r="AM35" i="1"/>
  <c r="AM37" i="1"/>
  <c r="AM34" i="1"/>
  <c r="AJ40" i="1"/>
  <c r="AJ37" i="1"/>
  <c r="AJ36" i="1"/>
  <c r="AJ34" i="1"/>
  <c r="AJ35" i="1"/>
  <c r="AM41" i="1" l="1"/>
  <c r="AJ41" i="1"/>
  <c r="AH39" i="1"/>
  <c r="AK38" i="1" l="1"/>
  <c r="AK39" i="1"/>
  <c r="AK37" i="1"/>
  <c r="AK40" i="1"/>
  <c r="AK36" i="1"/>
  <c r="AK35" i="1"/>
  <c r="AK34" i="1"/>
  <c r="AH37" i="1"/>
  <c r="AH34" i="1"/>
  <c r="AH36" i="1"/>
  <c r="AH35" i="1"/>
  <c r="AH40" i="1"/>
  <c r="AH38" i="1"/>
  <c r="AK41" i="1" l="1"/>
  <c r="AH41" i="1"/>
  <c r="AF38" i="1"/>
  <c r="AI39" i="1" l="1"/>
  <c r="AI40" i="1"/>
  <c r="AI37" i="1"/>
  <c r="AI36" i="1"/>
  <c r="AI38" i="1"/>
  <c r="AI35" i="1"/>
  <c r="AI34" i="1"/>
  <c r="AF37" i="1"/>
  <c r="AF36" i="1"/>
  <c r="AF34" i="1"/>
  <c r="AF40" i="1"/>
  <c r="AF35" i="1"/>
  <c r="AF39" i="1"/>
  <c r="AI41" i="1" l="1"/>
  <c r="AF41" i="1"/>
  <c r="AD39" i="1"/>
  <c r="AG38" i="1" l="1"/>
  <c r="AG37" i="1"/>
  <c r="AG40" i="1"/>
  <c r="AG35" i="1"/>
  <c r="AG39" i="1"/>
  <c r="AG36" i="1"/>
  <c r="AG34" i="1"/>
  <c r="AD35" i="1"/>
  <c r="AD40" i="1"/>
  <c r="AD38" i="1"/>
  <c r="AD34" i="1"/>
  <c r="AD37" i="1"/>
  <c r="AD36" i="1"/>
  <c r="AG41" i="1" l="1"/>
  <c r="AD41" i="1"/>
  <c r="AB35" i="1"/>
  <c r="AE39" i="1" l="1"/>
  <c r="AE40" i="1"/>
  <c r="AE37" i="1"/>
  <c r="AE36" i="1"/>
  <c r="AE35" i="1"/>
  <c r="AE38" i="1"/>
  <c r="AE34" i="1"/>
  <c r="AB40" i="1"/>
  <c r="AE41" i="1" l="1"/>
  <c r="AB39" i="1"/>
  <c r="AB37" i="1"/>
  <c r="AB34" i="1"/>
  <c r="AB38" i="1"/>
  <c r="AB36" i="1"/>
  <c r="AB41" i="1" l="1"/>
  <c r="Z40" i="1"/>
  <c r="AC35" i="1" l="1"/>
  <c r="AC40" i="1"/>
  <c r="AC39" i="1"/>
  <c r="AC37" i="1"/>
  <c r="AC38" i="1"/>
  <c r="AC36" i="1"/>
  <c r="AC34" i="1"/>
  <c r="Z36" i="1"/>
  <c r="Z37" i="1"/>
  <c r="Z39" i="1"/>
  <c r="Z38" i="1"/>
  <c r="Z34" i="1"/>
  <c r="Z35" i="1"/>
  <c r="AC41" i="1" l="1"/>
  <c r="Z41" i="1"/>
  <c r="X39" i="1"/>
  <c r="AA40" i="1" l="1"/>
  <c r="AA38" i="1"/>
  <c r="AA37" i="1"/>
  <c r="AA35" i="1"/>
  <c r="AA39" i="1"/>
  <c r="AA36" i="1"/>
  <c r="AA34" i="1"/>
  <c r="X36" i="1"/>
  <c r="AA41" i="1" l="1"/>
  <c r="X40" i="1"/>
  <c r="X38" i="1"/>
  <c r="V40" i="1"/>
  <c r="X34" i="1"/>
  <c r="X37" i="1"/>
  <c r="X35" i="1"/>
  <c r="X41" i="1" l="1"/>
  <c r="V37" i="1"/>
  <c r="Y39" i="1" l="1"/>
  <c r="Y36" i="1"/>
  <c r="Y35" i="1"/>
  <c r="Y40" i="1"/>
  <c r="Y37" i="1"/>
  <c r="Y38" i="1"/>
  <c r="Y34" i="1"/>
  <c r="V35" i="1"/>
  <c r="V36" i="1"/>
  <c r="V39" i="1"/>
  <c r="V38" i="1"/>
  <c r="V34" i="1"/>
  <c r="T40" i="1"/>
  <c r="Y41" i="1" l="1"/>
  <c r="V41" i="1"/>
  <c r="T39" i="1"/>
  <c r="W40" i="1" l="1"/>
  <c r="W37" i="1"/>
  <c r="W35" i="1"/>
  <c r="W36" i="1"/>
  <c r="W39" i="1"/>
  <c r="W38" i="1"/>
  <c r="W34" i="1"/>
  <c r="T35" i="1"/>
  <c r="T36" i="1"/>
  <c r="T34" i="1"/>
  <c r="T38" i="1"/>
  <c r="T37" i="1"/>
  <c r="W41" i="1" l="1"/>
  <c r="T41" i="1"/>
  <c r="R39" i="1"/>
  <c r="U40" i="1" l="1"/>
  <c r="U39" i="1"/>
  <c r="U37" i="1"/>
  <c r="U35" i="1"/>
  <c r="U36" i="1"/>
  <c r="U38" i="1"/>
  <c r="U34" i="1"/>
  <c r="R35" i="1"/>
  <c r="J37" i="1"/>
  <c r="R36" i="1"/>
  <c r="J39" i="1"/>
  <c r="R40" i="1"/>
  <c r="J34" i="1"/>
  <c r="J40" i="1"/>
  <c r="J36" i="1"/>
  <c r="R38" i="1"/>
  <c r="J38" i="1"/>
  <c r="J35" i="1"/>
  <c r="R37" i="1"/>
  <c r="U41" i="1" l="1"/>
  <c r="J41" i="1"/>
  <c r="K38" i="1" s="1"/>
  <c r="R34" i="1"/>
  <c r="K40" i="1" l="1"/>
  <c r="K39" i="1"/>
  <c r="K35" i="1"/>
  <c r="K37" i="1"/>
  <c r="K36" i="1"/>
  <c r="K34" i="1"/>
  <c r="R41" i="1"/>
  <c r="P39" i="1"/>
  <c r="K41" i="1" l="1"/>
  <c r="S39" i="1"/>
  <c r="S37" i="1"/>
  <c r="S35" i="1"/>
  <c r="S38" i="1"/>
  <c r="S36" i="1"/>
  <c r="S40" i="1"/>
  <c r="S34" i="1"/>
  <c r="N38" i="1"/>
  <c r="H39" i="1"/>
  <c r="P35" i="1"/>
  <c r="N35" i="1"/>
  <c r="H35" i="1"/>
  <c r="H38" i="1"/>
  <c r="P40" i="1"/>
  <c r="N36" i="1"/>
  <c r="P36" i="1"/>
  <c r="F38" i="1"/>
  <c r="H36" i="1"/>
  <c r="H37" i="1"/>
  <c r="P38" i="1"/>
  <c r="H40" i="1"/>
  <c r="N39" i="1"/>
  <c r="F36" i="1"/>
  <c r="P34" i="1"/>
  <c r="F40" i="1"/>
  <c r="N37" i="1"/>
  <c r="P37" i="1"/>
  <c r="S41" i="1" l="1"/>
  <c r="P41" i="1"/>
  <c r="F39" i="1"/>
  <c r="H34" i="1"/>
  <c r="Q39" i="1" l="1"/>
  <c r="Q37" i="1"/>
  <c r="Q35" i="1"/>
  <c r="Q38" i="1"/>
  <c r="Q36" i="1"/>
  <c r="Q40" i="1"/>
  <c r="Q34" i="1"/>
  <c r="H41" i="1"/>
  <c r="F37" i="1"/>
  <c r="I37" i="1" l="1"/>
  <c r="I40" i="1"/>
  <c r="I38" i="1"/>
  <c r="I39" i="1"/>
  <c r="I36" i="1"/>
  <c r="I35" i="1"/>
  <c r="Q41" i="1"/>
  <c r="I34" i="1"/>
  <c r="F35" i="1"/>
  <c r="F34" i="1"/>
  <c r="N40" i="1"/>
  <c r="I41" i="1" l="1"/>
  <c r="F41" i="1"/>
  <c r="N34" i="1"/>
  <c r="G36" i="1" l="1"/>
  <c r="G38" i="1"/>
  <c r="G40" i="1"/>
  <c r="G39" i="1"/>
  <c r="G37" i="1"/>
  <c r="G35" i="1"/>
  <c r="G34" i="1"/>
  <c r="N41" i="1"/>
  <c r="L36" i="1"/>
  <c r="G41" i="1" l="1"/>
  <c r="O39" i="1"/>
  <c r="O37" i="1"/>
  <c r="O38" i="1"/>
  <c r="O36" i="1"/>
  <c r="O35" i="1"/>
  <c r="O40" i="1"/>
  <c r="O34" i="1"/>
  <c r="D35" i="1"/>
  <c r="D39" i="1"/>
  <c r="L35" i="1"/>
  <c r="L39" i="1"/>
  <c r="D38" i="1"/>
  <c r="L38" i="1"/>
  <c r="L40" i="1"/>
  <c r="L37" i="1"/>
  <c r="D37" i="1"/>
  <c r="D40" i="1"/>
  <c r="D34" i="1"/>
  <c r="D36" i="1"/>
  <c r="O41" i="1" l="1"/>
  <c r="D41" i="1"/>
  <c r="L34" i="1"/>
  <c r="E39" i="1" l="1"/>
  <c r="E38" i="1"/>
  <c r="E40" i="1"/>
  <c r="E37" i="1"/>
  <c r="E35" i="1"/>
  <c r="E36" i="1"/>
  <c r="E34" i="1"/>
  <c r="L41" i="1"/>
  <c r="E41" i="1" l="1"/>
  <c r="M36" i="1"/>
  <c r="M39" i="1"/>
  <c r="M37" i="1"/>
  <c r="M35" i="1"/>
  <c r="M38" i="1"/>
  <c r="M40" i="1"/>
  <c r="M34" i="1"/>
  <c r="M41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5A5061B-A4D2-4092-868E-28882B98485D}" keepAlive="1" name="ModelConnection_ExternalData_1" description="Data Model" type="5" refreshedVersion="8" minRefreshableVersion="5" saveData="1">
    <dbPr connection="Data Model Connection" command="DistrictBySiz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7DFDBD-A349-437F-BF7C-4CB5B249D342}" name="Query - DistrictBySize" description="Connection to the 'DistrictBySize' query in the workbook." type="100" refreshedVersion="8" minRefreshableVersion="5">
    <extLst>
      <ext xmlns:x15="http://schemas.microsoft.com/office/spreadsheetml/2010/11/main" uri="{DE250136-89BD-433C-8126-D09CA5730AF9}">
        <x15:connection id="fbde257e-007d-4bf3-b5e2-55de8ff2fe16">
          <x15:oledbPr connection="Provider=Microsoft.Mashup.OleDb.1;Data Source=$Workbook$;Location=DistrictBySize;Extended Properties=&quot;&quot;">
            <x15:dbTables>
              <x15:dbTable name="DistrictBySize"/>
            </x15:dbTables>
          </x15:oledbPr>
        </x15:connection>
      </ext>
    </extLst>
  </connection>
  <connection id="3" xr16:uid="{BA41CDF3-29F1-4FE2-9A86-D9151E7E56AF}" name="Query - Enrollment" description="Connection to the 'Enrollment' query in the workbook." type="100" refreshedVersion="8" minRefreshableVersion="5">
    <extLst>
      <ext xmlns:x15="http://schemas.microsoft.com/office/spreadsheetml/2010/11/main" uri="{DE250136-89BD-433C-8126-D09CA5730AF9}">
        <x15:connection id="be02b811-edf8-49a7-8873-db38c3ff8762">
          <x15:oledbPr connection="Provider=Microsoft.Mashup.OleDb.1;Data Source=$Workbook$;Location=Enrollment;Extended Properties=&quot;&quot;">
            <x15:dbTables>
              <x15:dbTable name="Enrollment"/>
            </x15:dbTables>
          </x15:oledbPr>
        </x15:connection>
      </ext>
    </extLst>
  </connection>
  <connection id="4" xr16:uid="{7B257722-C559-4391-8739-930DAA4229DA}" name="Query - Expenditures" description="Connection to the 'Expenditures' query in the workbook." type="100" refreshedVersion="8" minRefreshableVersion="5">
    <extLst>
      <ext xmlns:x15="http://schemas.microsoft.com/office/spreadsheetml/2010/11/main" uri="{DE250136-89BD-433C-8126-D09CA5730AF9}">
        <x15:connection id="846d9d7d-6fa4-483d-a9ff-d24aef352fe0"/>
      </ext>
    </extLst>
  </connection>
  <connection id="5" xr16:uid="{85585266-28A7-4A78-B1AE-E17E5AAC40F3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354">
    <s v="ThisWorkbookDataModel"/>
    <s v="#,0"/>
    <s v="[Enrollment].[SchoolYear].&amp;[1995-96]"/>
    <s v="[Enrollment].[SchoolYear].&amp;[1996-97]"/>
    <s v="[Enrollment].[SchoolYear].&amp;[1997-98]"/>
    <s v="[Enrollment].[SchoolYear].&amp;[1998-99]"/>
    <s v="[Enrollment].[SchoolYear].&amp;[1999-00]"/>
    <s v="[Enrollment].[SchoolYear].&amp;[2000-01]"/>
    <s v="[Enrollment].[SchoolYear].&amp;[2001-02]"/>
    <s v="[Enrollment].[SchoolYear].&amp;[2002-03]"/>
    <s v="[Enrollment].[SchoolYear].&amp;[2003-04]"/>
    <s v="[Enrollment].[SchoolYear].&amp;[2004-05]"/>
    <s v="[Enrollment].[SchoolYear].&amp;[2005-06]"/>
    <s v="[Enrollment].[SchoolYear].&amp;[2006-07]"/>
    <s v="[Enrollment].[SchoolYear].&amp;[2007-08]"/>
    <s v="[Enrollment].[SchoolYear].&amp;[2008-09]"/>
    <s v="[Enrollment].[SchoolYear].&amp;[2009-10]"/>
    <s v="[Enrollment].[SchoolYear].&amp;[2010-11]"/>
    <s v="[Enrollment].[SchoolYear].&amp;[2011-12]"/>
    <s v="[Enrollment].[SchoolYear].&amp;[2013-14]"/>
    <s v="[Enrollment].[SchoolYear].&amp;[2012-13]"/>
    <s v="[Enrollment].[SchoolYear].&amp;[2014-15]"/>
    <s v="[Enrollment].[SchoolYear].&amp;[2015-16]"/>
    <s v="[Enrollment].[SchoolYear].&amp;[2016-17]"/>
    <s v="[Enrollment].[SchoolYear].&amp;[2017-18]"/>
    <s v="[Enrollment].[SchoolYear].&amp;[2018-19]"/>
    <s v="[Enrollment].[SchoolYear].&amp;[2019-20]"/>
    <s v="[Enrollment].[SchoolYear].&amp;[2020-21]"/>
    <s v="[Enrollment].[SchoolYear].&amp;[2021-22]"/>
    <s v="[Enrollment].[SchoolYear].&amp;[2022-23]"/>
    <s v="[Enrollment].[SchoolYear].&amp;[2023-24]"/>
    <s v="[Measures].[Enr]"/>
    <s v="[Enrollment].[DistTitle].&amp;[Seattle]"/>
    <s v="[Enrollment].[DistTitle].&amp;[Selah]"/>
    <s v="[Enrollment].[DistTitle].&amp;[Shoreline]"/>
    <s v="[Enrollment].[DistTitle].&amp;[Sedro-Woolley]"/>
    <s v="[Enrollment].[DistTitle].&amp;[Lind]"/>
    <s v="[Enrollment].[DistTitle].&amp;[Longview]"/>
    <s v="[Enrollment].[DistTitle].&amp;[Loon Lake]"/>
    <s v="[Enrollment].[DistTitle].&amp;[Lumen Charter]"/>
    <s v="[Enrollment].[DistTitle].&amp;[Everett]"/>
    <s v="[Enrollment].[DistTitle].&amp;[Cosmopolis]"/>
    <s v="[Enrollment].[DistTitle].&amp;[North Beach]"/>
    <s v="[Enrollment].[DistTitle].&amp;[Highland]"/>
    <s v="[Enrollment].[DistTitle].&amp;[North Franklin]"/>
    <s v="[Enrollment].[DistTitle].&amp;[Shaw Island]"/>
    <s v="[Enrollment].[DistTitle].&amp;[Highline]"/>
    <s v="[Enrollment].[DistTitle].&amp;[North Thurston]"/>
    <s v="[Enrollment].[DistTitle].&amp;[San Juan Island]"/>
    <s v="[Enrollment].[DistTitle].&amp;[Satsop]"/>
    <s v="[Enrollment].[DistTitle].&amp;[Concrete]"/>
    <s v="[Enrollment].[DistTitle].&amp;[Sequim]"/>
    <s v="[Enrollment].[DistTitle].&amp;[Benge]"/>
    <s v="[Enrollment].[DistTitle].&amp;[Carbonado]"/>
    <s v="[Enrollment].[DistTitle].&amp;[Chief Leschi Tribal]"/>
    <s v="[Enrollment].[DistTitle].&amp;[Conway]"/>
    <s v="[Enrollment].[DistTitle].&amp;[Deer Park]"/>
    <s v="[Enrollment].[DistTitle].&amp;[Entiat]"/>
    <s v="[Enrollment].[DistTitle].&amp;[Freeman]"/>
    <s v="[Enrollment].[DistTitle].&amp;[Griffin]"/>
    <s v="[Enrollment].[DistTitle].&amp;[Index]"/>
    <s v="[Enrollment].[DistTitle].&amp;[La Center]"/>
    <s v="[Enrollment].[DistTitle].&amp;[Mount Adams]"/>
    <s v="[Enrollment].[DistTitle].&amp;[Ocean Beach]"/>
    <s v="[Enrollment].[DistTitle].&amp;[Pioneer]"/>
    <s v="[Enrollment].[DistTitle].&amp;[Riverside]"/>
    <s v="[Enrollment].[DistTitle].&amp;[Stevenson-Carson]"/>
    <s v="[Enrollment].[DistTitle].&amp;[University Place]"/>
    <s v="[Enrollment].[DistTitle].&amp;[Willapa Valley]"/>
    <s v="[Enrollment].[DistTitle].&amp;[Riverview]"/>
    <s v="[Enrollment].[DistTitle].&amp;[Sultan]"/>
    <s v="[Enrollment].[DistTitle].&amp;[Wilson Creek]"/>
    <s v="[Enrollment].[DistTitle].&amp;[Thorp]"/>
    <s v="[Enrollment].[DistTitle].&amp;[Winlock]"/>
    <s v="[Enrollment].[DistTitle].&amp;[Toledo]"/>
    <s v="[Enrollment].[DistTitle].&amp;[West Valley (Spokane)]"/>
    <s v="[Enrollment].[DistTitle].&amp;[Aberdeen]"/>
    <s v="[Enrollment].[DistTitle].&amp;[Bethel]"/>
    <s v="[Enrollment].[DistTitle].&amp;[Cascade]"/>
    <s v="[Enrollment].[DistTitle].&amp;[Chimacum]"/>
    <s v="[Enrollment].[DistTitle].&amp;[Dieringer]"/>
    <s v="[Enrollment].[DistTitle].&amp;[Enumclaw]"/>
    <s v="[Enrollment].[DistTitle].&amp;[Garfield]"/>
    <s v="[Enrollment].[DistTitle].&amp;[Harrington]"/>
    <s v="[Enrollment].[DistTitle].&amp;[Issaquah]"/>
    <s v="[Enrollment].[DistTitle].&amp;[La Conner]"/>
    <s v="[Enrollment].[DistTitle].&amp;[Lopez Island]"/>
    <s v="[Enrollment].[DistTitle].&amp;[Mead]"/>
    <s v="[Enrollment].[DistTitle].&amp;[Mount Baker]"/>
    <s v="[Enrollment].[DistTitle].&amp;[Ocosta]"/>
    <s v="[Enrollment].[DistTitle].&amp;[Orting]"/>
    <s v="[Enrollment].[DistTitle].&amp;[Quillayute Valley]"/>
    <s v="[Enrollment].[DistTitle].&amp;[Southside]"/>
    <s v="[Enrollment].[DistTitle].&amp;[Valley]"/>
    <s v="[Enrollment].[DistTitle].&amp;[Wellpinit]"/>
    <s v="[Enrollment].[DistTitle].&amp;[Spokane Intl Acad Charter]"/>
    <s v="[Enrollment].[DistTitle].&amp;[Sprague]"/>
    <s v="[Enrollment].[DistTitle].&amp;[Adna]"/>
    <s v="[Enrollment].[DistTitle].&amp;[Bickleton]"/>
    <s v="[Enrollment].[DistTitle].&amp;[Cashmere]"/>
    <s v="[Enrollment].[DistTitle].&amp;[Clarkston]"/>
    <s v="[Enrollment].[DistTitle].&amp;[Coulee-Hartline]"/>
    <s v="[Enrollment].[DistTitle].&amp;[Dixie]"/>
    <s v="[Enrollment].[DistTitle].&amp;[Ephrata]"/>
    <s v="[Enrollment].[DistTitle].&amp;[Glenwood]"/>
    <s v="[Enrollment].[DistTitle].&amp;[Kahlotus]"/>
    <s v="[Enrollment].[DistTitle].&amp;[Lacrosse]"/>
    <s v="[Enrollment].[DistTitle].&amp;[Medical Lake]"/>
    <s v="[Enrollment].[DistTitle].&amp;[Mount Pleasant]"/>
    <s v="[Enrollment].[DistTitle].&amp;[Odessa]"/>
    <s v="[Enrollment].[DistTitle].&amp;[Othello]"/>
    <s v="[Enrollment].[DistTitle].&amp;[Port Angeles]"/>
    <s v="[Enrollment].[DistTitle].&amp;[Quincy]"/>
    <s v="[Enrollment].[DistTitle].&amp;[Rochester]"/>
    <s v="[Enrollment].[DistTitle].&amp;[Spokane]"/>
    <s v="[Enrollment].[DistTitle].&amp;[Vancouver]"/>
    <s v="[Enrollment].[DistTitle].&amp;[Vashon Island]"/>
    <s v="[Enrollment].[DistTitle].&amp;[Rooted School Vancouver Charter]"/>
    <s v="[Enrollment].[DistTitle].&amp;[Wishram]"/>
    <s v="[Enrollment].[DistTitle].&amp;[Almira]"/>
    <s v="[Enrollment].[DistTitle].&amp;[Blaine]"/>
    <s v="[Enrollment].[DistTitle].&amp;[Castle Rock]"/>
    <s v="[Enrollment].[DistTitle].&amp;[Cle Elum-Roslyn]"/>
    <s v="[Enrollment].[DistTitle].&amp;[Coupeville]"/>
    <s v="[Enrollment].[DistTitle].&amp;[East Valley (Spokane)]"/>
    <s v="[Enrollment].[DistTitle].&amp;[Evaline]"/>
    <s v="[Enrollment].[DistTitle].&amp;[Goldendale]"/>
    <s v="[Enrollment].[DistTitle].&amp;[Kalama]"/>
    <s v="[Enrollment].[DistTitle].&amp;[Lake Chelan]"/>
    <s v="[Enrollment].[DistTitle].&amp;[Lummi Tribal]"/>
    <s v="[Enrollment].[DistTitle].&amp;[Mercer Island]"/>
    <s v="[Enrollment].[DistTitle].&amp;[Mount Vernon]"/>
    <s v="[Enrollment].[DistTitle].&amp;[North Kitsap]"/>
    <s v="[Enrollment].[DistTitle].&amp;[Okanogan]"/>
    <s v="[Enrollment].[DistTitle].&amp;[Palisades]"/>
    <s v="[Enrollment].[DistTitle].&amp;[Port Townsend]"/>
    <s v="[Enrollment].[DistTitle].&amp;[Rainier]"/>
    <s v="[Enrollment].[DistTitle].&amp;[Roosevelt]"/>
    <s v="[Enrollment].[DistTitle].&amp;[Shelton]"/>
    <s v="[Enrollment].[DistTitle].&amp;[Wenatchee]"/>
    <s v="[Enrollment].[DistTitle].&amp;[Tonasket]"/>
    <s v="[Enrollment].[DistTitle].&amp;[Anacortes]"/>
    <s v="[Enrollment].[DistTitle].&amp;[Boistfort]"/>
    <s v="[Enrollment].[DistTitle].&amp;[Catalyst Bremerton Charter]"/>
    <s v="[Enrollment].[DistTitle].&amp;[Clover Park]"/>
    <s v="[Enrollment].[DistTitle].&amp;[Crescent]"/>
    <s v="[Enrollment].[DistTitle].&amp;[East Valley (Yakima)]"/>
    <s v="[Enrollment].[DistTitle].&amp;[Grand Coulee Dam]"/>
    <s v="[Enrollment].[DistTitle].&amp;[Hockinson]"/>
    <s v="[Enrollment].[DistTitle].&amp;[Keller]"/>
    <s v="[Enrollment].[DistTitle].&amp;[Lake Quinault]"/>
    <s v="[Enrollment].[DistTitle].&amp;[Lyle]"/>
    <s v="[Enrollment].[DistTitle].&amp;[Meridian]"/>
    <s v="[Enrollment].[DistTitle].&amp;[Muckleshoot Tribal]"/>
    <s v="[Enrollment].[DistTitle].&amp;[North Mason]"/>
    <s v="[Enrollment].[DistTitle].&amp;[Olympia]"/>
    <s v="[Enrollment].[DistTitle].&amp;[Palouse]"/>
    <s v="[Enrollment].[DistTitle].&amp;[Prescott]"/>
    <s v="[Enrollment].[DistTitle].&amp;[Rainier Prep Charter]"/>
    <s v="[Enrollment].[DistTitle].&amp;[Summit Sierra Charter]"/>
    <s v="[Enrollment].[DistTitle].&amp;[Arlington]"/>
    <s v="[Enrollment].[DistTitle].&amp;[Bremerton]"/>
    <s v="[Enrollment].[DistTitle].&amp;[Centerville]"/>
    <s v="[Enrollment].[DistTitle].&amp;[Colfax]"/>
    <s v="[Enrollment].[DistTitle].&amp;[Creston]"/>
    <s v="[Enrollment].[DistTitle].&amp;[Eastmont]"/>
    <s v="[Enrollment].[DistTitle].&amp;[Evergreen (Clark)]"/>
    <s v="[Enrollment].[DistTitle].&amp;[Grandview]"/>
    <s v="[Enrollment].[DistTitle].&amp;[Hood Canal]"/>
    <s v="[Enrollment].[DistTitle].&amp;[Kelso]"/>
    <s v="[Enrollment].[DistTitle].&amp;[Lake Stevens]"/>
    <s v="[Enrollment].[DistTitle].&amp;[Lynden]"/>
    <s v="[Enrollment].[DistTitle].&amp;[Methow Valley]"/>
    <s v="[Enrollment].[DistTitle].&amp;[Mukilteo]"/>
    <s v="[Enrollment].[DistTitle].&amp;[North River]"/>
    <s v="[Enrollment].[DistTitle].&amp;[Omak]"/>
    <s v="[Enrollment].[DistTitle].&amp;[Paschal Sherman Tribal]"/>
    <s v="[Enrollment].[DistTitle].&amp;[Pride Prep Charter]"/>
    <s v="[Enrollment].[DistTitle].&amp;[Raymond]"/>
    <s v="[Enrollment].[DistTitle].&amp;[Rosalia]"/>
    <s v="[Enrollment].[DistTitle].&amp;[Skamania]"/>
    <s v="[Enrollment].[DistTitle].&amp;[St. John]"/>
    <s v="[Enrollment].[DistTitle].&amp;[Summit Valley]"/>
    <s v="[Enrollment].[DistTitle].&amp;[Toppenish]"/>
    <s v="[Enrollment].[DistTitle].&amp;[Wahkiakum]"/>
    <s v="[Enrollment].[DistTitle].&amp;[West Valley (Yakima)]"/>
    <s v="[Enrollment].[DistTitle].&amp;[Asotin-Anatone]"/>
    <s v="[Enrollment].[DistTitle].&amp;[Brewster]"/>
    <s v="[Enrollment].[DistTitle].&amp;[Central Kitsap]"/>
    <s v="[Enrollment].[DistTitle].&amp;[College Place]"/>
    <s v="[Enrollment].[DistTitle].&amp;[Curlew]"/>
    <s v="[Enrollment].[DistTitle].&amp;[Easton]"/>
    <s v="[Enrollment].[DistTitle].&amp;[Evergreen (Stevens)]"/>
    <s v="[Enrollment].[DistTitle].&amp;[Granger]"/>
    <s v="[Enrollment].[DistTitle].&amp;[Hoquiam]"/>
    <s v="[Enrollment].[DistTitle].&amp;[Kennewick]"/>
    <s v="[Enrollment].[DistTitle].&amp;[Lake Washington]"/>
    <s v="[Enrollment].[DistTitle].&amp;[Mabton]"/>
    <s v="[Enrollment].[DistTitle].&amp;[Mill A]"/>
    <s v="[Enrollment].[DistTitle].&amp;[Naches Valley]"/>
    <s v="[Enrollment].[DistTitle].&amp;[Onalaska]"/>
    <s v="[Enrollment].[DistTitle].&amp;[Pasco]"/>
    <s v="[Enrollment].[DistTitle].&amp;[Prosser]"/>
    <s v="[Enrollment].[DistTitle].&amp;[Reardan-Edwall]"/>
    <s v="[Enrollment].[DistTitle].&amp;[Royal]"/>
    <s v="[Enrollment].[DistTitle].&amp;[Skykomish]"/>
    <s v="[Enrollment].[DistTitle].&amp;[Stanwood-Camano]"/>
    <s v="[Enrollment].[DistTitle].&amp;[Sumner]"/>
    <s v="[Enrollment].[DistTitle].&amp;[Touchet]"/>
    <s v="[Enrollment].[DistTitle].&amp;[Wahluke]"/>
    <s v="[Enrollment].[DistTitle].&amp;[Whatcom Intergenerational Charter]"/>
    <s v="[Enrollment].[DistTitle].&amp;[Yakama Nation Tribal]"/>
    <s v="[Enrollment].[DistTitle].&amp;[Auburn]"/>
    <s v="[Enrollment].[DistTitle].&amp;[Bridgeport]"/>
    <s v="[Enrollment].[DistTitle].&amp;[Central Valley]"/>
    <s v="[Enrollment].[DistTitle].&amp;[Colton]"/>
    <s v="[Enrollment].[DistTitle].&amp;[Cusick]"/>
    <s v="[Enrollment].[DistTitle].&amp;[Eatonville]"/>
    <s v="[Enrollment].[DistTitle].&amp;[Federal Way]"/>
    <s v="[Enrollment].[DistTitle].&amp;[Granite Falls]"/>
    <s v="[Enrollment].[DistTitle].&amp;[Impact Charter]"/>
    <s v="[Enrollment].[DistTitle].&amp;[Kent]"/>
    <s v="[Enrollment].[DistTitle].&amp;[Lakewood]"/>
    <s v="[Enrollment].[DistTitle].&amp;[Mansfield]"/>
    <s v="[Enrollment].[DistTitle].&amp;[Monroe]"/>
    <s v="[Enrollment].[DistTitle].&amp;[Napavine]"/>
    <s v="[Enrollment].[DistTitle].&amp;[Northport]"/>
    <s v="[Enrollment].[DistTitle].&amp;[Onion Creek]"/>
    <s v="[Enrollment].[DistTitle].&amp;[Pateros]"/>
    <s v="[Enrollment].[DistTitle].&amp;[Pullman]"/>
    <s v="[Enrollment].[DistTitle].&amp;[Renton]"/>
    <s v="[Enrollment].[DistTitle].&amp;[Snohomish]"/>
    <s v="[Enrollment].[DistTitle].&amp;[Star]"/>
    <s v="[Enrollment].[DistTitle].&amp;[Sunnyside]"/>
    <s v="[Enrollment].[DistTitle].&amp;[Toutle Lake]"/>
    <s v="[Enrollment].[DistTitle].&amp;[Waitsburg]"/>
    <s v="[Enrollment].[DistTitle].&amp;[White Pass]"/>
    <s v="[Enrollment].[DistTitle].&amp;[Yakima]"/>
    <s v="[Enrollment].[DistTitle].&amp;[Bainbridge Island]"/>
    <s v="[Enrollment].[DistTitle].&amp;[Brinnon]"/>
    <s v="[Enrollment].[DistTitle].&amp;[Centralia]"/>
    <s v="[Enrollment].[DistTitle].&amp;[Columbia (Stevens)]"/>
    <s v="[Enrollment].[DistTitle].&amp;[Damman]"/>
    <s v="[Enrollment].[DistTitle].&amp;[Edmonds]"/>
    <s v="[Enrollment].[DistTitle].&amp;[Ferndale]"/>
    <s v="[Enrollment].[DistTitle].&amp;[Grapeview]"/>
    <s v="[Enrollment].[DistTitle].&amp;[Impact Salish Sea Charter]"/>
    <s v="[Enrollment].[DistTitle].&amp;[Kettle Falls]"/>
    <s v="[Enrollment].[DistTitle].&amp;[Lamont]"/>
    <s v="[Enrollment].[DistTitle].&amp;[Manson]"/>
    <s v="[Enrollment].[DistTitle].&amp;[Montesano]"/>
    <s v="[Enrollment].[DistTitle].&amp;[Naselle-Grays River Valley]"/>
    <s v="[Enrollment].[DistTitle].&amp;[Northshore]"/>
    <s v="[Enrollment].[DistTitle].&amp;[Orcas Island]"/>
    <s v="[Enrollment].[DistTitle].&amp;[Paterson]"/>
    <s v="[Enrollment].[DistTitle].&amp;[Republic]"/>
    <s v="[Enrollment].[DistTitle].&amp;[Snoqualmie Valley]"/>
    <s v="[Enrollment].[DistTitle].&amp;[Starbuck]"/>
    <s v="[Enrollment].[DistTitle].&amp;[Suquamish Tribal]"/>
    <s v="[Enrollment].[DistTitle].&amp;[Trout Lake]"/>
    <s v="[Enrollment].[DistTitle].&amp;[Walla Walla]"/>
    <s v="[Enrollment].[DistTitle].&amp;[White River]"/>
    <s v="[Enrollment].[DistTitle].&amp;[Yelm]"/>
    <s v="[Enrollment].[DistTitle].&amp;[Columbia (Walla Walla)]"/>
    <s v="[Enrollment].[DistTitle].&amp;[Ellensburg]"/>
    <s v="[Enrollment].[DistTitle].&amp;[Great Northern]"/>
    <s v="[Enrollment].[DistTitle].&amp;[Kiona-Benton City]"/>
    <s v="[Enrollment].[DistTitle].&amp;[Mary M. Knight]"/>
    <s v="[Enrollment].[DistTitle].&amp;[Nespelem]"/>
    <s v="[Enrollment].[DistTitle].&amp;[Orchard Prairie]"/>
    <s v="[Enrollment].[DistTitle].&amp;[Puyallup]"/>
    <s v="[Enrollment].[DistTitle].&amp;[Stehekin]"/>
    <s v="[Enrollment].[DistTitle].&amp;[Tukwila]"/>
    <s v="[Enrollment].[DistTitle].&amp;[White Salmon Valley]"/>
    <s v="[Enrollment].[DistTitle].&amp;[Taholah]"/>
    <s v="[Enrollment].[DistTitle].&amp;[Warden]"/>
    <s v="[Enrollment].[DistTitle].&amp;[Battle Ground]"/>
    <s v="[Enrollment].[DistTitle].&amp;[Burlington-Edison]"/>
    <s v="[Enrollment].[DistTitle].&amp;[Chehalis]"/>
    <s v="[Enrollment].[DistTitle].&amp;[Darrington]"/>
    <s v="[Enrollment].[DistTitle].&amp;[Fife]"/>
    <s v="[Enrollment].[DistTitle].&amp;[Impact-Black River Elementary Charter]"/>
    <s v="[Enrollment].[DistTitle].&amp;[Liberty]"/>
    <s v="[Enrollment].[DistTitle].&amp;[Morton]"/>
    <s v="[Enrollment].[DistTitle].&amp;[Oak Harbor]"/>
    <s v="[Enrollment].[DistTitle].&amp;[Pe Ell]"/>
    <s v="[Enrollment].[DistTitle].&amp;[Richland]"/>
    <s v="[Enrollment].[DistTitle].&amp;[Soap Lake]"/>
    <s v="[Enrollment].[DistTitle].&amp;[Tacoma]"/>
    <s v="[Enrollment].[DistTitle].&amp;[Wapato]"/>
    <s v="[Enrollment].[DistTitle].&amp;[Steilacoom Historical]"/>
    <s v="[Enrollment].[DistTitle].&amp;[Why Not You Charter]"/>
    <s v="[Enrollment].[DistTitle].&amp;[Bellevue]"/>
    <s v="[Enrollment].[DistTitle].&amp;[Camas]"/>
    <s v="[Enrollment].[DistTitle].&amp;[Cheney]"/>
    <s v="[Enrollment].[DistTitle].&amp;[Colville]"/>
    <s v="[Enrollment].[DistTitle].&amp;[Davenport]"/>
    <s v="[Enrollment].[DistTitle].&amp;[Elma]"/>
    <s v="[Enrollment].[DistTitle].&amp;[Finley]"/>
    <s v="[Enrollment].[DistTitle].&amp;[Green Dot Rainier Valley Charter]"/>
    <s v="[Enrollment].[DistTitle].&amp;[Impact-Commencement Bay Elementary Charter]"/>
    <s v="[Enrollment].[DistTitle].&amp;[Kittitas]"/>
    <s v="[Enrollment].[DistTitle].&amp;[Mary Walker]"/>
    <s v="[Enrollment].[DistTitle].&amp;[Moses Lake]"/>
    <s v="[Enrollment].[DistTitle].&amp;[Newport]"/>
    <s v="[Enrollment].[DistTitle].&amp;[Oakesdale]"/>
    <s v="[Enrollment].[DistTitle].&amp;[Orient]"/>
    <s v="[Enrollment].[DistTitle].&amp;[Peninsula]"/>
    <s v="[Enrollment].[DistTitle].&amp;[Queets-Clearwater]"/>
    <s v="[Enrollment].[DistTitle].&amp;[Ridgefield]"/>
    <s v="[Enrollment].[DistTitle].&amp;[South Bend]"/>
    <s v="[Enrollment].[DistTitle].&amp;[Tumwater]"/>
    <s v="[Enrollment].[DistTitle].&amp;[Woodland]"/>
    <s v="[Enrollment].[DistTitle].&amp;[Bellingham]"/>
    <s v="[Enrollment].[DistTitle].&amp;[Cape Flattery]"/>
    <s v="[Enrollment].[DistTitle].&amp;[Chewelah]"/>
    <s v="[Enrollment].[DistTitle].&amp;[Dayton]"/>
    <s v="[Enrollment].[DistTitle].&amp;[Endicott]"/>
    <s v="[Enrollment].[DistTitle].&amp;[Franklin Pierce]"/>
    <s v="[Enrollment].[DistTitle].&amp;[Green Mountain]"/>
    <s v="[Enrollment].[DistTitle].&amp;[Inchelium]"/>
    <s v="[Enrollment].[DistTitle].&amp;[Klickitat]"/>
    <s v="[Enrollment].[DistTitle].&amp;[Marysville]"/>
    <s v="[Enrollment].[DistTitle].&amp;[Mossyrock]"/>
    <s v="[Enrollment].[DistTitle].&amp;[Nine Mile Falls]"/>
    <s v="[Enrollment].[DistTitle].&amp;[Oakville]"/>
    <s v="[Enrollment].[DistTitle].&amp;[Orondo]"/>
    <s v="[Enrollment].[DistTitle].&amp;[Pinnacles Prep Charter]"/>
    <s v="[Enrollment].[DistTitle].&amp;[Quilcene]"/>
    <s v="[Enrollment].[DistTitle].&amp;[Ritzville]"/>
    <s v="[Enrollment].[DistTitle].&amp;[South Kitsap]"/>
    <s v="[Enrollment].[DistTitle].&amp;[Steptoe]"/>
    <s v="[Enrollment].[DistTitle].&amp;[Tahoma]"/>
    <s v="[Enrollment].[DistTitle].&amp;[Union Gap]"/>
    <s v="[Enrollment].[DistTitle].&amp;[Washougal]"/>
    <s v="[Enrollment].[DistTitle].&amp;[Wilbur]"/>
    <s v="[Enrollment].[DistTitle].&amp;[McCleary]"/>
    <s v="[Enrollment].[DistTitle].&amp;[Nooksack Valley]"/>
    <s v="[Enrollment].[DistTitle].&amp;[Oroville]"/>
    <s v="[Enrollment].[DistTitle].&amp;[Quileute Tribal]"/>
    <s v="[Enrollment].[DistTitle].&amp;[Selkirk]"/>
    <s v="[Enrollment].[DistTitle].&amp;[South Whidbey]"/>
    <s v="[Enrollment].[DistTitle].&amp;[Tekoa]"/>
    <s v="[Enrollment].[DistTitle].&amp;[Washtucna]"/>
    <s v="[Enrollment].[DistTitle].&amp;[Pomeroy]"/>
    <s v="[Enrollment].[DistTitle].&amp;[Tenino]"/>
    <s v="[Enrollment].[DistTitle].&amp;[Waterville]"/>
    <s v="[Enrollment].[DistTitle].&amp;[Summit Atlas Charter]"/>
    <s v="[Enrollment].[DistTitle].&amp;[Summit Olympus Charter]"/>
    <s v="[Enrollment].[DistTitle].&amp;[Wishkah Valley]"/>
    <s v="[Enrollment].[DistTitle].&amp;[WA HE LUT Tribal]"/>
    <s v="[Enrollment].[DistTitle].&amp;[Zillah]"/>
    <s v="[DistrictBySize].[DistrictGroupTitle].&amp;[3,000 to 4,999]"/>
    <s v="[Enrollment].[SchoolYear].&amp;[2024-25]"/>
  </metadataStrings>
  <mdxMetadata count="409">
    <mdx n="0" f="v">
      <t c="2" si="1">
        <n x="31"/>
        <n x="2"/>
      </t>
    </mdx>
    <mdx n="0" f="v">
      <t c="2" si="1">
        <n x="31"/>
        <n x="3"/>
      </t>
    </mdx>
    <mdx n="0" f="v">
      <t c="2" si="1">
        <n x="31"/>
        <n x="4"/>
      </t>
    </mdx>
    <mdx n="0" f="v">
      <t c="2" si="1">
        <n x="31"/>
        <n x="5"/>
      </t>
    </mdx>
    <mdx n="0" f="v">
      <t c="2" si="1">
        <n x="31"/>
        <n x="6"/>
      </t>
    </mdx>
    <mdx n="0" f="v">
      <t c="2" si="1">
        <n x="31"/>
        <n x="7"/>
      </t>
    </mdx>
    <mdx n="0" f="v">
      <t c="2" si="1">
        <n x="31"/>
        <n x="8"/>
      </t>
    </mdx>
    <mdx n="0" f="v">
      <t c="2" si="1">
        <n x="31"/>
        <n x="9"/>
      </t>
    </mdx>
    <mdx n="0" f="v">
      <t c="2" si="1">
        <n x="31"/>
        <n x="10"/>
      </t>
    </mdx>
    <mdx n="0" f="v">
      <t c="2" si="1">
        <n x="31"/>
        <n x="11"/>
      </t>
    </mdx>
    <mdx n="0" f="v">
      <t c="2" si="1">
        <n x="31"/>
        <n x="12"/>
      </t>
    </mdx>
    <mdx n="0" f="v">
      <t c="2" si="1">
        <n x="31"/>
        <n x="13"/>
      </t>
    </mdx>
    <mdx n="0" f="v">
      <t c="2" si="1">
        <n x="31"/>
        <n x="14"/>
      </t>
    </mdx>
    <mdx n="0" f="v">
      <t c="2" si="1">
        <n x="31"/>
        <n x="15"/>
      </t>
    </mdx>
    <mdx n="0" f="v">
      <t c="2" si="1">
        <n x="31"/>
        <n x="16"/>
      </t>
    </mdx>
    <mdx n="0" f="v">
      <t c="2" si="1">
        <n x="31"/>
        <n x="17"/>
      </t>
    </mdx>
    <mdx n="0" f="v">
      <t c="2" si="1">
        <n x="31"/>
        <n x="18"/>
      </t>
    </mdx>
    <mdx n="0" f="v">
      <t c="2" si="1">
        <n x="31"/>
        <n x="20"/>
      </t>
    </mdx>
    <mdx n="0" f="v">
      <t c="2" si="1">
        <n x="31"/>
        <n x="19"/>
      </t>
    </mdx>
    <mdx n="0" f="v">
      <t c="2" si="1">
        <n x="31"/>
        <n x="21"/>
      </t>
    </mdx>
    <mdx n="0" f="v">
      <t c="2" si="1">
        <n x="31"/>
        <n x="22"/>
      </t>
    </mdx>
    <mdx n="0" f="v">
      <t c="2" si="1">
        <n x="31"/>
        <n x="23"/>
      </t>
    </mdx>
    <mdx n="0" f="v">
      <t c="2" si="1">
        <n x="31"/>
        <n x="24"/>
      </t>
    </mdx>
    <mdx n="0" f="v">
      <t c="2" si="1">
        <n x="31"/>
        <n x="25"/>
      </t>
    </mdx>
    <mdx n="0" f="v">
      <t c="2" si="1">
        <n x="31"/>
        <n x="26"/>
      </t>
    </mdx>
    <mdx n="0" f="v">
      <t c="2" si="1">
        <n x="31"/>
        <n x="27"/>
      </t>
    </mdx>
    <mdx n="0" f="v">
      <t c="2" si="1">
        <n x="31"/>
        <n x="28"/>
      </t>
    </mdx>
    <mdx n="0" f="v">
      <t c="2" si="1">
        <n x="31"/>
        <n x="29"/>
      </t>
    </mdx>
    <mdx n="0" f="v">
      <t c="2" si="1">
        <n x="31"/>
        <n x="30"/>
      </t>
    </mdx>
    <mdx n="0" f="v">
      <t c="3" si="1">
        <n x="31"/>
        <n x="29"/>
        <n x="76"/>
      </t>
    </mdx>
    <mdx n="0" f="v">
      <t c="3" si="1">
        <n x="31"/>
        <n x="6"/>
        <n x="352"/>
      </t>
    </mdx>
    <mdx n="0" f="v">
      <t c="3" si="1">
        <n x="31"/>
        <n x="2"/>
        <n x="352"/>
      </t>
    </mdx>
    <mdx n="0" f="v">
      <t c="3" si="1">
        <n x="31"/>
        <n x="3"/>
        <n x="352"/>
      </t>
    </mdx>
    <mdx n="0" f="v">
      <t c="3" si="1">
        <n x="31"/>
        <n x="7"/>
        <n x="352"/>
      </t>
    </mdx>
    <mdx n="0" f="v">
      <t c="3" si="1">
        <n x="31"/>
        <n x="8"/>
        <n x="352"/>
      </t>
    </mdx>
    <mdx n="0" f="v">
      <t c="3" si="1">
        <n x="31"/>
        <n x="4"/>
        <n x="352"/>
      </t>
    </mdx>
    <mdx n="0" f="v">
      <t c="3" si="1">
        <n x="31"/>
        <n x="9"/>
        <n x="352"/>
      </t>
    </mdx>
    <mdx n="0" f="v">
      <t c="3" si="1">
        <n x="31"/>
        <n x="5"/>
        <n x="352"/>
      </t>
    </mdx>
    <mdx n="0" f="v">
      <t c="3" si="1">
        <n x="31"/>
        <n x="10"/>
        <n x="352"/>
      </t>
    </mdx>
    <mdx n="0" f="v">
      <t c="3" si="1">
        <n x="31"/>
        <n x="11"/>
        <n x="352"/>
      </t>
    </mdx>
    <mdx n="0" f="v">
      <t c="3" si="1">
        <n x="31"/>
        <n x="12"/>
        <n x="352"/>
      </t>
    </mdx>
    <mdx n="0" f="v">
      <t c="3" si="1">
        <n x="31"/>
        <n x="13"/>
        <n x="352"/>
      </t>
    </mdx>
    <mdx n="0" f="v">
      <t c="3" si="1">
        <n x="31"/>
        <n x="14"/>
        <n x="352"/>
      </t>
    </mdx>
    <mdx n="0" f="v">
      <t c="3" si="1">
        <n x="31"/>
        <n x="15"/>
        <n x="352"/>
      </t>
    </mdx>
    <mdx n="0" f="v">
      <t c="3" si="1">
        <n x="31"/>
        <n x="16"/>
        <n x="352"/>
      </t>
    </mdx>
    <mdx n="0" f="v">
      <t c="3" si="1">
        <n x="31"/>
        <n x="17"/>
        <n x="352"/>
      </t>
    </mdx>
    <mdx n="0" f="v">
      <t c="3" si="1">
        <n x="31"/>
        <n x="18"/>
        <n x="352"/>
      </t>
    </mdx>
    <mdx n="0" f="v">
      <t c="3" si="1">
        <n x="31"/>
        <n x="20"/>
        <n x="352"/>
      </t>
    </mdx>
    <mdx n="0" f="v">
      <t c="3" si="1">
        <n x="31"/>
        <n x="19"/>
        <n x="352"/>
      </t>
    </mdx>
    <mdx n="0" f="v">
      <t c="3" si="1">
        <n x="31"/>
        <n x="21"/>
        <n x="352"/>
      </t>
    </mdx>
    <mdx n="0" f="v">
      <t c="3" si="1">
        <n x="31"/>
        <n x="22"/>
        <n x="352"/>
      </t>
    </mdx>
    <mdx n="0" f="v">
      <t c="3" si="1">
        <n x="31"/>
        <n x="23"/>
        <n x="352"/>
      </t>
    </mdx>
    <mdx n="0" f="v">
      <t c="3" si="1">
        <n x="31"/>
        <n x="24"/>
        <n x="352"/>
      </t>
    </mdx>
    <mdx n="0" f="v">
      <t c="3" si="1">
        <n x="31"/>
        <n x="25"/>
        <n x="352"/>
      </t>
    </mdx>
    <mdx n="0" f="v">
      <t c="3" si="1">
        <n x="31"/>
        <n x="26"/>
        <n x="352"/>
      </t>
    </mdx>
    <mdx n="0" f="v">
      <t c="3" si="1">
        <n x="31"/>
        <n x="27"/>
        <n x="352"/>
      </t>
    </mdx>
    <mdx n="0" f="v">
      <t c="3" si="1">
        <n x="31"/>
        <n x="28"/>
        <n x="352"/>
      </t>
    </mdx>
    <mdx n="0" f="v">
      <t c="3" si="1">
        <n x="31"/>
        <n x="29"/>
        <n x="352"/>
      </t>
    </mdx>
    <mdx n="0" f="v">
      <t c="3" si="1">
        <n x="31"/>
        <n x="30"/>
        <n x="352"/>
      </t>
    </mdx>
    <mdx n="0" f="v">
      <t c="3" si="1">
        <n x="31"/>
        <n x="6"/>
        <n x="76"/>
      </t>
    </mdx>
    <mdx n="0" f="v">
      <t c="3" si="1">
        <n x="31"/>
        <n x="2"/>
        <n x="76"/>
      </t>
    </mdx>
    <mdx n="0" f="v">
      <t c="3" si="1">
        <n x="31"/>
        <n x="7"/>
        <n x="76"/>
      </t>
    </mdx>
    <mdx n="0" f="v">
      <t c="3" si="1">
        <n x="31"/>
        <n x="3"/>
        <n x="76"/>
      </t>
    </mdx>
    <mdx n="0" f="v">
      <t c="3" si="1">
        <n x="31"/>
        <n x="4"/>
        <n x="76"/>
      </t>
    </mdx>
    <mdx n="0" f="v">
      <t c="3" si="1">
        <n x="31"/>
        <n x="8"/>
        <n x="76"/>
      </t>
    </mdx>
    <mdx n="0" f="v">
      <t c="3" si="1">
        <n x="31"/>
        <n x="5"/>
        <n x="76"/>
      </t>
    </mdx>
    <mdx n="0" f="v">
      <t c="3" si="1">
        <n x="31"/>
        <n x="9"/>
        <n x="76"/>
      </t>
    </mdx>
    <mdx n="0" f="v">
      <t c="3" si="1">
        <n x="31"/>
        <n x="10"/>
        <n x="76"/>
      </t>
    </mdx>
    <mdx n="0" f="v">
      <t c="3" si="1">
        <n x="31"/>
        <n x="11"/>
        <n x="76"/>
      </t>
    </mdx>
    <mdx n="0" f="v">
      <t c="3" si="1">
        <n x="31"/>
        <n x="12"/>
        <n x="76"/>
      </t>
    </mdx>
    <mdx n="0" f="v">
      <t c="3" si="1">
        <n x="31"/>
        <n x="13"/>
        <n x="76"/>
      </t>
    </mdx>
    <mdx n="0" f="v">
      <t c="3" si="1">
        <n x="31"/>
        <n x="14"/>
        <n x="76"/>
      </t>
    </mdx>
    <mdx n="0" f="v">
      <t c="3" si="1">
        <n x="31"/>
        <n x="15"/>
        <n x="76"/>
      </t>
    </mdx>
    <mdx n="0" f="v">
      <t c="3" si="1">
        <n x="31"/>
        <n x="16"/>
        <n x="76"/>
      </t>
    </mdx>
    <mdx n="0" f="v">
      <t c="3" si="1">
        <n x="31"/>
        <n x="17"/>
        <n x="76"/>
      </t>
    </mdx>
    <mdx n="0" f="v">
      <t c="3" si="1">
        <n x="31"/>
        <n x="18"/>
        <n x="76"/>
      </t>
    </mdx>
    <mdx n="0" f="v">
      <t c="3" si="1">
        <n x="31"/>
        <n x="20"/>
        <n x="76"/>
      </t>
    </mdx>
    <mdx n="0" f="v">
      <t c="3" si="1">
        <n x="31"/>
        <n x="19"/>
        <n x="76"/>
      </t>
    </mdx>
    <mdx n="0" f="v">
      <t c="3" si="1">
        <n x="31"/>
        <n x="21"/>
        <n x="76"/>
      </t>
    </mdx>
    <mdx n="0" f="v">
      <t c="3" si="1">
        <n x="31"/>
        <n x="22"/>
        <n x="76"/>
      </t>
    </mdx>
    <mdx n="0" f="v">
      <t c="3" si="1">
        <n x="31"/>
        <n x="23"/>
        <n x="76"/>
      </t>
    </mdx>
    <mdx n="0" f="v">
      <t c="3" si="1">
        <n x="31"/>
        <n x="24"/>
        <n x="76"/>
      </t>
    </mdx>
    <mdx n="0" f="v">
      <t c="3" si="1">
        <n x="31"/>
        <n x="25"/>
        <n x="76"/>
      </t>
    </mdx>
    <mdx n="0" f="v">
      <t c="3" si="1">
        <n x="31"/>
        <n x="26"/>
        <n x="76"/>
      </t>
    </mdx>
    <mdx n="0" f="v">
      <t c="3" si="1">
        <n x="31"/>
        <n x="27"/>
        <n x="76"/>
      </t>
    </mdx>
    <mdx n="0" f="v">
      <t c="3" si="1">
        <n x="31"/>
        <n x="28"/>
        <n x="76"/>
      </t>
    </mdx>
    <mdx n="0" f="v">
      <t c="3" si="1">
        <n x="31"/>
        <n x="30"/>
        <n x="76"/>
      </t>
    </mdx>
    <mdx n="0" f="v">
      <t c="2" si="1">
        <n x="31"/>
        <n x="353"/>
      </t>
    </mdx>
    <mdx n="0" f="v">
      <t c="3" si="1">
        <n x="31"/>
        <n x="353"/>
        <n x="76"/>
      </t>
    </mdx>
    <mdx n="0" f="v">
      <t c="3" si="1">
        <n x="31"/>
        <n x="353"/>
        <n x="352"/>
      </t>
    </mdx>
    <mdx n="0" f="v">
      <t c="3" si="1">
        <n x="31"/>
        <n x="30"/>
        <n x="193"/>
      </t>
    </mdx>
    <mdx n="0" f="v">
      <t c="3" si="1">
        <n x="31"/>
        <n x="30"/>
        <n x="112"/>
      </t>
    </mdx>
    <mdx n="0" f="v">
      <t c="3" si="1">
        <n x="31"/>
        <n x="30"/>
        <n x="347"/>
      </t>
    </mdx>
    <mdx n="0" f="v">
      <t c="3" si="1">
        <n x="31"/>
        <n x="30"/>
        <n x="124"/>
      </t>
    </mdx>
    <mdx n="0" f="v">
      <t c="3" si="1">
        <n x="31"/>
        <n x="30"/>
        <n x="217"/>
      </t>
    </mdx>
    <mdx n="0" f="v">
      <t c="3" si="1">
        <n x="31"/>
        <n x="30"/>
        <n x="137"/>
      </t>
    </mdx>
    <mdx n="0" f="v">
      <t c="3" si="1">
        <n x="31"/>
        <n x="30"/>
        <n x="105"/>
      </t>
    </mdx>
    <mdx n="0" f="v">
      <t c="3" si="1">
        <n x="31"/>
        <n x="30"/>
        <n x="48"/>
      </t>
    </mdx>
    <mdx n="0" f="v">
      <t c="3" si="1">
        <n x="31"/>
        <n x="30"/>
        <n x="32"/>
      </t>
    </mdx>
    <mdx n="0" f="v">
      <t c="3" si="1">
        <n x="31"/>
        <n x="30"/>
        <n x="121"/>
      </t>
    </mdx>
    <mdx n="0" f="v">
      <t c="3" si="1">
        <n x="31"/>
        <n x="30"/>
        <n x="232"/>
      </t>
    </mdx>
    <mdx n="0" f="v">
      <t c="3" si="1">
        <n x="31"/>
        <n x="30"/>
        <n x="228"/>
      </t>
    </mdx>
    <mdx n="0" f="v">
      <t c="3" si="1">
        <n x="31"/>
        <n x="30"/>
        <n x="89"/>
      </t>
    </mdx>
    <mdx n="0" f="v">
      <t c="3" si="1">
        <n x="31"/>
        <n x="30"/>
        <n x="311"/>
      </t>
    </mdx>
    <mdx n="0" f="v">
      <t c="3" si="1">
        <n x="31"/>
        <n x="30"/>
        <n x="335"/>
      </t>
    </mdx>
    <mdx n="0" f="v">
      <t c="3" si="1">
        <n x="31"/>
        <n x="30"/>
        <n x="238"/>
      </t>
    </mdx>
    <mdx n="0" f="v">
      <t c="3" si="1">
        <n x="31"/>
        <n x="30"/>
        <n x="233"/>
      </t>
    </mdx>
    <mdx n="0" f="v">
      <t c="3" si="1">
        <n x="31"/>
        <n x="30"/>
        <n x="266"/>
      </t>
    </mdx>
    <mdx n="0" f="v">
      <t c="3" si="1">
        <n x="31"/>
        <n x="30"/>
        <n x="327"/>
      </t>
    </mdx>
    <mdx n="0" f="v">
      <t c="3" si="1">
        <n x="31"/>
        <n x="30"/>
        <n x="103"/>
      </t>
    </mdx>
    <mdx n="0" f="v">
      <t c="3" si="1">
        <n x="31"/>
        <n x="30"/>
        <n x="96"/>
      </t>
    </mdx>
    <mdx n="0" f="v">
      <t c="3" si="1">
        <n x="31"/>
        <n x="30"/>
        <n x="269"/>
      </t>
    </mdx>
    <mdx n="0" f="v">
      <t c="3" si="1">
        <n x="31"/>
        <n x="30"/>
        <n x="161"/>
      </t>
    </mdx>
    <mdx n="0" f="v">
      <t c="3" si="1">
        <n x="31"/>
        <n x="30"/>
        <n x="175"/>
      </t>
    </mdx>
    <mdx n="0" f="v">
      <t c="3" si="1">
        <n x="31"/>
        <n x="30"/>
        <n x="314"/>
      </t>
    </mdx>
    <mdx n="0" f="v">
      <t c="3" si="1">
        <n x="31"/>
        <n x="30"/>
        <n x="173"/>
      </t>
    </mdx>
    <mdx n="0" f="v">
      <t c="3" si="1">
        <n x="31"/>
        <n x="30"/>
        <n x="227"/>
      </t>
    </mdx>
    <mdx n="0" f="v">
      <t c="3" si="1">
        <n x="31"/>
        <n x="30"/>
        <n x="247"/>
      </t>
    </mdx>
    <mdx n="0" f="v">
      <t c="3" si="1">
        <n x="31"/>
        <n x="30"/>
        <n x="197"/>
      </t>
    </mdx>
    <mdx n="0" f="v">
      <t c="3" si="1">
        <n x="31"/>
        <n x="30"/>
        <n x="221"/>
      </t>
    </mdx>
    <mdx n="0" f="v">
      <t c="3" si="1">
        <n x="31"/>
        <n x="30"/>
        <n x="196"/>
      </t>
    </mdx>
    <mdx n="0" f="v">
      <t c="3" si="1">
        <n x="31"/>
        <n x="30"/>
        <n x="204"/>
      </t>
    </mdx>
    <mdx n="0" f="v">
      <t c="3" si="1">
        <n x="31"/>
        <n x="30"/>
        <n x="282"/>
      </t>
    </mdx>
    <mdx n="0" f="v">
      <t c="3" si="1">
        <n x="31"/>
        <n x="30"/>
        <n x="325"/>
      </t>
    </mdx>
    <mdx n="0" f="v">
      <t c="3" si="1">
        <n x="31"/>
        <n x="30"/>
        <n x="43"/>
      </t>
    </mdx>
    <mdx n="0" f="v">
      <t c="3" si="1">
        <n x="31"/>
        <n x="30"/>
        <n x="229"/>
      </t>
    </mdx>
    <mdx n="0" f="v">
      <t c="3" si="1">
        <n x="31"/>
        <n x="30"/>
        <n x="65"/>
      </t>
    </mdx>
    <mdx n="0" f="v">
      <t c="3" si="1">
        <n x="31"/>
        <n x="30"/>
        <n x="179"/>
      </t>
    </mdx>
    <mdx n="0" f="v">
      <t c="3" si="1">
        <n x="31"/>
        <n x="30"/>
        <n x="308"/>
      </t>
    </mdx>
    <mdx n="0" f="v">
      <t c="3" si="1">
        <n x="31"/>
        <n x="30"/>
        <n x="167"/>
      </t>
    </mdx>
    <mdx n="0" f="v">
      <t c="3" si="1">
        <n x="31"/>
        <n x="30"/>
        <n x="151"/>
      </t>
    </mdx>
    <mdx n="0" f="v">
      <t c="3" si="1">
        <n x="31"/>
        <n x="30"/>
        <n x="79"/>
      </t>
    </mdx>
    <mdx n="0" f="v">
      <t c="3" si="1">
        <n x="31"/>
        <n x="30"/>
        <n x="207"/>
      </t>
    </mdx>
    <mdx n="0" f="v">
      <t c="3" si="1">
        <n x="31"/>
        <n x="30"/>
        <n x="181"/>
      </t>
    </mdx>
    <mdx n="0" f="v">
      <t c="3" si="1">
        <n x="31"/>
        <n x="30"/>
        <n x="293"/>
      </t>
    </mdx>
    <mdx n="0" f="v">
      <t c="3" si="1">
        <n x="31"/>
        <n x="30"/>
        <n x="348"/>
      </t>
    </mdx>
    <mdx n="0" f="v">
      <t c="3" si="1">
        <n x="31"/>
        <n x="30"/>
        <n x="50"/>
      </t>
    </mdx>
    <mdx n="0" f="v">
      <t c="3" si="1">
        <n x="31"/>
        <n x="30"/>
        <n x="339"/>
      </t>
    </mdx>
    <mdx n="0" f="v">
      <t c="3" si="1">
        <n x="31"/>
        <n x="30"/>
        <n x="258"/>
      </t>
    </mdx>
    <mdx n="0" f="v">
      <t c="3" si="1">
        <n x="31"/>
        <n x="30"/>
        <n x="171"/>
      </t>
    </mdx>
    <mdx n="0" f="v">
      <t c="3" si="1">
        <n x="31"/>
        <n x="30"/>
        <n x="108"/>
      </t>
    </mdx>
    <mdx n="0" f="v">
      <t c="3" si="1">
        <n x="31"/>
        <n x="30"/>
        <n x="47"/>
      </t>
    </mdx>
    <mdx n="0" f="v">
      <t c="3" si="1">
        <n x="31"/>
        <n x="30"/>
        <n x="240"/>
      </t>
    </mdx>
    <mdx n="0" f="v">
      <t c="3" si="1">
        <n x="31"/>
        <n x="30"/>
        <n x="93"/>
      </t>
    </mdx>
    <mdx n="0" f="v">
      <t c="3" si="1">
        <n x="31"/>
        <n x="30"/>
        <n x="344"/>
      </t>
    </mdx>
    <mdx n="0" f="v">
      <t c="3" si="1">
        <n x="31"/>
        <n x="30"/>
        <n x="234"/>
      </t>
    </mdx>
    <mdx n="0" f="v">
      <t c="3" si="1">
        <n x="31"/>
        <n x="30"/>
        <n x="63"/>
      </t>
    </mdx>
    <mdx n="0" f="v">
      <t c="3" si="1">
        <n x="31"/>
        <n x="30"/>
        <n x="304"/>
      </t>
    </mdx>
    <mdx n="0" f="v">
      <t c="3" si="1">
        <n x="31"/>
        <n x="30"/>
        <n x="190"/>
      </t>
    </mdx>
    <mdx n="0" f="v">
      <t c="3" si="1">
        <n x="31"/>
        <n x="30"/>
        <n x="326"/>
      </t>
    </mdx>
    <mdx n="0" f="v">
      <t c="3" si="1">
        <n x="31"/>
        <n x="30"/>
        <n x="235"/>
      </t>
    </mdx>
    <mdx n="0" f="v">
      <t c="3" si="1">
        <n x="31"/>
        <n x="30"/>
        <n x="130"/>
      </t>
    </mdx>
    <mdx n="0" f="v">
      <t c="3" si="1">
        <n x="31"/>
        <n x="30"/>
        <n x="251"/>
      </t>
    </mdx>
    <mdx n="0" f="v">
      <t c="3" si="1">
        <n x="31"/>
        <n x="30"/>
        <n x="156"/>
      </t>
    </mdx>
    <mdx n="0" f="v">
      <t c="3" si="1">
        <n x="31"/>
        <n x="30"/>
        <n x="255"/>
      </t>
    </mdx>
    <mdx n="0" f="v">
      <t c="3" si="1">
        <n x="31"/>
        <n x="30"/>
        <n x="183"/>
      </t>
    </mdx>
    <mdx n="0" f="v">
      <t c="3" si="1">
        <n x="31"/>
        <n x="30"/>
        <n x="95"/>
      </t>
    </mdx>
    <mdx n="0" f="v">
      <t c="3" si="1">
        <n x="31"/>
        <n x="30"/>
        <n x="135"/>
      </t>
    </mdx>
    <mdx n="0" f="v">
      <t c="3" si="1">
        <n x="31"/>
        <n x="30"/>
        <n x="82"/>
      </t>
    </mdx>
    <mdx n="0" f="v">
      <t c="3" si="1">
        <n x="31"/>
        <n x="30"/>
        <n x="283"/>
      </t>
    </mdx>
    <mdx n="0" f="v">
      <t c="3" si="1">
        <n x="31"/>
        <n x="30"/>
        <n x="123"/>
      </t>
    </mdx>
    <mdx n="0" f="v">
      <t c="3" si="1">
        <n x="31"/>
        <n x="30"/>
        <n x="115"/>
      </t>
    </mdx>
    <mdx n="0" f="v">
      <t c="3" si="1">
        <n x="31"/>
        <n x="30"/>
        <n x="188"/>
      </t>
    </mdx>
    <mdx n="0" f="v">
      <t c="3" si="1">
        <n x="31"/>
        <n x="30"/>
        <n x="64"/>
      </t>
    </mdx>
    <mdx n="0" f="v">
      <t c="3" si="1">
        <n x="31"/>
        <n x="30"/>
        <n x="100"/>
      </t>
    </mdx>
    <mdx n="0" f="v">
      <t c="3" si="1">
        <n x="31"/>
        <n x="30"/>
        <n x="34"/>
      </t>
    </mdx>
    <mdx n="0" f="v">
      <t c="3" si="1">
        <n x="31"/>
        <n x="30"/>
        <n x="317"/>
      </t>
    </mdx>
    <mdx n="0" f="v">
      <t c="3" si="1">
        <n x="31"/>
        <n x="30"/>
        <n x="36"/>
      </t>
    </mdx>
    <mdx n="0" f="v">
      <t c="3" si="1">
        <n x="31"/>
        <n x="30"/>
        <n x="211"/>
      </t>
    </mdx>
    <mdx n="0" f="v">
      <t c="3" si="1">
        <n x="31"/>
        <n x="30"/>
        <n x="242"/>
      </t>
    </mdx>
    <mdx n="0" f="v">
      <t c="3" si="1">
        <n x="31"/>
        <n x="30"/>
        <n x="332"/>
      </t>
    </mdx>
    <mdx n="0" f="v">
      <t c="3" si="1">
        <n x="31"/>
        <n x="30"/>
        <n x="148"/>
      </t>
    </mdx>
    <mdx n="0" f="v">
      <t c="3" si="1">
        <n x="31"/>
        <n x="30"/>
        <n x="231"/>
      </t>
    </mdx>
    <mdx n="0" f="v">
      <t c="3" si="1">
        <n x="31"/>
        <n x="30"/>
        <n x="106"/>
      </t>
    </mdx>
    <mdx n="0" f="v">
      <t c="3" si="1">
        <n x="31"/>
        <n x="30"/>
        <n x="40"/>
      </t>
    </mdx>
    <mdx n="0" f="v">
      <t c="3" si="1">
        <n x="31"/>
        <n x="30"/>
        <n x="249"/>
      </t>
    </mdx>
    <mdx n="0" f="v">
      <t c="3" si="1">
        <n x="31"/>
        <n x="30"/>
        <n x="300"/>
      </t>
    </mdx>
    <mdx n="0" f="v">
      <t c="3" si="1">
        <n x="31"/>
        <n x="30"/>
        <n x="39"/>
      </t>
    </mdx>
    <mdx n="0" f="v">
      <t c="3" si="1">
        <n x="31"/>
        <n x="30"/>
        <n x="49"/>
      </t>
    </mdx>
    <mdx n="0" f="v">
      <t c="3" si="1">
        <n x="31"/>
        <n x="30"/>
        <n x="298"/>
      </t>
    </mdx>
    <mdx n="0" f="v">
      <t c="3" si="1">
        <n x="31"/>
        <n x="30"/>
        <n x="205"/>
      </t>
    </mdx>
    <mdx n="0" f="v">
      <t c="3" si="1">
        <n x="31"/>
        <n x="30"/>
        <n x="160"/>
      </t>
    </mdx>
    <mdx n="0" f="v">
      <t c="3" si="1">
        <n x="31"/>
        <n x="30"/>
        <n x="349"/>
      </t>
    </mdx>
    <mdx n="0" f="v">
      <t c="3" si="1">
        <n x="31"/>
        <n x="30"/>
        <n x="340"/>
      </t>
    </mdx>
    <mdx n="0" f="v">
      <t c="3" si="1">
        <n x="31"/>
        <n x="30"/>
        <n x="214"/>
      </t>
    </mdx>
    <mdx n="0" f="v">
      <t c="3" si="1">
        <n x="31"/>
        <n x="30"/>
        <n x="55"/>
      </t>
    </mdx>
    <mdx n="0" f="v">
      <t c="3" si="1">
        <n x="31"/>
        <n x="30"/>
        <n x="342"/>
      </t>
    </mdx>
    <mdx n="0" f="v">
      <t c="3" si="1">
        <n x="31"/>
        <n x="30"/>
        <n x="338"/>
      </t>
    </mdx>
    <mdx n="0" f="v">
      <t c="3" si="1">
        <n x="31"/>
        <n x="30"/>
        <n x="133"/>
      </t>
    </mdx>
    <mdx n="0" f="v">
      <t c="3" si="1">
        <n x="31"/>
        <n x="30"/>
        <n x="200"/>
      </t>
    </mdx>
    <mdx n="0" f="v">
      <t c="3" si="1">
        <n x="31"/>
        <n x="30"/>
        <n x="45"/>
      </t>
    </mdx>
    <mdx n="0" f="v">
      <t c="3" si="1">
        <n x="31"/>
        <n x="30"/>
        <n x="81"/>
      </t>
    </mdx>
    <mdx n="0" f="v">
      <t c="3" si="1">
        <n x="31"/>
        <n x="30"/>
        <n x="86"/>
      </t>
    </mdx>
    <mdx n="0" f="v">
      <t c="3" si="1">
        <n x="31"/>
        <n x="30"/>
        <n x="289"/>
      </t>
    </mdx>
    <mdx n="0" f="v">
      <t c="3" si="1">
        <n x="31"/>
        <n x="30"/>
        <n x="350"/>
      </t>
    </mdx>
    <mdx n="0" f="v">
      <t c="3" si="1">
        <n x="31"/>
        <n x="30"/>
        <n x="285"/>
      </t>
    </mdx>
    <mdx n="0" f="v">
      <t c="3" si="1">
        <n x="31"/>
        <n x="30"/>
        <n x="219"/>
      </t>
    </mdx>
    <mdx n="0" f="v">
      <t c="3" si="1">
        <n x="31"/>
        <n x="30"/>
        <n x="169"/>
      </t>
    </mdx>
    <mdx n="0" f="v">
      <t c="3" si="1">
        <n x="31"/>
        <n x="30"/>
        <n x="254"/>
      </t>
    </mdx>
    <mdx n="0" f="v">
      <t c="3" si="1">
        <n x="31"/>
        <n x="30"/>
        <n x="268"/>
      </t>
    </mdx>
    <mdx n="0" f="v">
      <t c="3" si="1">
        <n x="31"/>
        <n x="30"/>
        <n x="117"/>
      </t>
    </mdx>
    <mdx n="0" f="v">
      <t c="3" si="1">
        <n x="31"/>
        <n x="30"/>
        <n x="62"/>
      </t>
    </mdx>
    <mdx n="0" f="v">
      <t c="3" si="1">
        <n x="31"/>
        <n x="30"/>
        <n x="230"/>
      </t>
    </mdx>
    <mdx n="0" f="v">
      <t c="3" si="1">
        <n x="31"/>
        <n x="30"/>
        <n x="56"/>
      </t>
    </mdx>
    <mdx n="0" f="v">
      <t c="3" si="1">
        <n x="31"/>
        <n x="30"/>
        <n x="75"/>
      </t>
    </mdx>
    <mdx n="0" f="v">
      <t c="3" si="1">
        <n x="31"/>
        <n x="30"/>
        <n x="329"/>
      </t>
    </mdx>
    <mdx n="0" f="v">
      <t c="3" si="1">
        <n x="31"/>
        <n x="30"/>
        <n x="226"/>
      </t>
    </mdx>
    <mdx n="0" f="v">
      <t c="3" si="1">
        <n x="31"/>
        <n x="30"/>
        <n x="328"/>
      </t>
    </mdx>
    <mdx n="0" f="v">
      <t c="3" si="1">
        <n x="31"/>
        <n x="30"/>
        <n x="281"/>
      </t>
    </mdx>
    <mdx n="0" f="v">
      <t c="3" si="1">
        <n x="31"/>
        <n x="30"/>
        <n x="337"/>
      </t>
    </mdx>
    <mdx n="0" f="v">
      <t c="3" si="1">
        <n x="31"/>
        <n x="30"/>
        <n x="198"/>
      </t>
    </mdx>
    <mdx n="0" f="v">
      <t c="3" si="1">
        <n x="31"/>
        <n x="30"/>
        <n x="142"/>
      </t>
    </mdx>
    <mdx n="0" f="v">
      <t c="3" si="1">
        <n x="31"/>
        <n x="30"/>
        <n x="331"/>
      </t>
    </mdx>
    <mdx n="0" f="v">
      <t c="3" si="1">
        <n x="31"/>
        <n x="30"/>
        <n x="292"/>
      </t>
    </mdx>
    <mdx n="0" f="v">
      <t c="3" si="1">
        <n x="31"/>
        <n x="30"/>
        <n x="262"/>
      </t>
    </mdx>
    <mdx n="0" f="v">
      <t c="3" si="1">
        <n x="31"/>
        <n x="30"/>
        <n x="239"/>
      </t>
    </mdx>
    <mdx n="0" f="v">
      <t c="3" si="1">
        <n x="31"/>
        <n x="30"/>
        <n x="164"/>
      </t>
    </mdx>
    <mdx n="0" f="v">
      <t c="3" si="1">
        <n x="31"/>
        <n x="30"/>
        <n x="209"/>
      </t>
    </mdx>
    <mdx n="0" f="v">
      <t c="3" si="1">
        <n x="31"/>
        <n x="30"/>
        <n x="113"/>
      </t>
    </mdx>
    <mdx n="0" f="v">
      <t c="3" si="1">
        <n x="31"/>
        <n x="30"/>
        <n x="321"/>
      </t>
    </mdx>
    <mdx n="0" f="v">
      <t c="3" si="1">
        <n x="31"/>
        <n x="30"/>
        <n x="61"/>
      </t>
    </mdx>
    <mdx n="0" f="v">
      <t c="3" si="1">
        <n x="31"/>
        <n x="30"/>
        <n x="83"/>
      </t>
    </mdx>
    <mdx n="0" f="v">
      <t c="3" si="1">
        <n x="31"/>
        <n x="30"/>
        <n x="152"/>
      </t>
    </mdx>
    <mdx n="0" f="v">
      <t c="3" si="1">
        <n x="31"/>
        <n x="30"/>
        <n x="345"/>
      </t>
    </mdx>
    <mdx n="0" f="v">
      <t c="3" si="1">
        <n x="31"/>
        <n x="30"/>
        <n x="53"/>
      </t>
    </mdx>
    <mdx n="0" f="v">
      <t c="3" si="1">
        <n x="31"/>
        <n x="30"/>
        <n x="104"/>
      </t>
    </mdx>
    <mdx n="0" f="v">
      <t c="3" si="1">
        <n x="31"/>
        <n x="30"/>
        <n x="143"/>
      </t>
    </mdx>
    <mdx n="0" f="v">
      <t c="3" si="1">
        <n x="31"/>
        <n x="30"/>
        <n x="341"/>
      </t>
    </mdx>
    <mdx n="0" f="v">
      <t c="3" si="1">
        <n x="31"/>
        <n x="30"/>
        <n x="236"/>
      </t>
    </mdx>
    <mdx n="0" f="v">
      <t c="3" si="1">
        <n x="31"/>
        <n x="30"/>
        <n x="146"/>
      </t>
    </mdx>
    <mdx n="0" f="v">
      <t c="3" si="1">
        <n x="31"/>
        <n x="30"/>
        <n x="102"/>
      </t>
    </mdx>
    <mdx n="0" f="v">
      <t c="3" si="1">
        <n x="31"/>
        <n x="30"/>
        <n x="259"/>
      </t>
    </mdx>
    <mdx n="0" f="v">
      <t c="3" si="1">
        <n x="31"/>
        <n x="30"/>
        <n x="114"/>
      </t>
    </mdx>
    <mdx n="0" f="v">
      <t c="3" si="1">
        <n x="31"/>
        <n x="30"/>
        <n x="88"/>
      </t>
    </mdx>
    <mdx n="0" f="v">
      <t c="3" si="1">
        <n x="31"/>
        <n x="30"/>
        <n x="210"/>
      </t>
    </mdx>
    <mdx n="0" f="v">
      <t c="3" si="1">
        <n x="31"/>
        <n x="30"/>
        <n x="99"/>
      </t>
    </mdx>
    <mdx n="0" f="v">
      <t c="3" si="1">
        <n x="31"/>
        <n x="30"/>
        <n x="202"/>
      </t>
    </mdx>
    <mdx n="0" f="v">
      <t c="3" si="1">
        <n x="31"/>
        <n x="30"/>
        <n x="141"/>
      </t>
    </mdx>
    <mdx n="0" f="v">
      <t c="3" si="1">
        <n x="31"/>
        <n x="30"/>
        <n x="67"/>
      </t>
    </mdx>
    <mdx n="0" f="v">
      <t c="3" si="1">
        <n x="31"/>
        <n x="30"/>
        <n x="57"/>
      </t>
    </mdx>
    <mdx n="0" f="v">
      <t c="3" si="1">
        <n x="31"/>
        <n x="30"/>
        <n x="206"/>
      </t>
    </mdx>
    <mdx n="0" f="v">
      <t c="3" si="1">
        <n x="31"/>
        <n x="30"/>
        <n x="109"/>
      </t>
    </mdx>
    <mdx n="0" f="v">
      <t c="3" si="1">
        <n x="31"/>
        <n x="30"/>
        <n x="149"/>
      </t>
    </mdx>
    <mdx n="0" f="v">
      <t c="3" si="1">
        <n x="31"/>
        <n x="30"/>
        <n x="280"/>
      </t>
    </mdx>
    <mdx n="0" f="v">
      <t c="3" si="1">
        <n x="31"/>
        <n x="30"/>
        <n x="150"/>
      </t>
    </mdx>
    <mdx n="0" f="v">
      <t c="3" si="1">
        <n x="31"/>
        <n x="30"/>
        <n x="77"/>
      </t>
    </mdx>
    <mdx n="0" f="v">
      <t c="3" si="1">
        <n x="31"/>
        <n x="30"/>
        <n x="110"/>
      </t>
    </mdx>
    <mdx n="0" f="v">
      <t c="3" si="1">
        <n x="31"/>
        <n x="30"/>
        <n x="144"/>
      </t>
    </mdx>
    <mdx n="0" f="v">
      <t c="3" si="1">
        <n x="31"/>
        <n x="30"/>
        <n x="85"/>
      </t>
    </mdx>
    <mdx n="0" f="v">
      <t c="3" si="1">
        <n x="31"/>
        <n x="30"/>
        <n x="208"/>
      </t>
    </mdx>
    <mdx n="0" f="v">
      <t c="3" si="1">
        <n x="31"/>
        <n x="30"/>
        <n x="199"/>
      </t>
    </mdx>
    <mdx n="0" f="v">
      <t c="3" si="1">
        <n x="31"/>
        <n x="30"/>
        <n x="71"/>
      </t>
    </mdx>
    <mdx n="0" f="v">
      <t c="3" si="1">
        <n x="31"/>
        <n x="30"/>
        <n x="243"/>
      </t>
    </mdx>
    <mdx n="0" f="v">
      <t c="3" si="1">
        <n x="31"/>
        <n x="30"/>
        <n x="316"/>
      </t>
    </mdx>
    <mdx n="0" f="v">
      <t c="3" si="1">
        <n x="31"/>
        <n x="30"/>
        <n x="174"/>
      </t>
    </mdx>
    <mdx n="0" f="v">
      <t c="3" si="1">
        <n x="31"/>
        <n x="30"/>
        <n x="195"/>
      </t>
    </mdx>
    <mdx n="0" f="v">
      <t c="3" si="1">
        <n x="31"/>
        <n x="30"/>
        <n x="273"/>
      </t>
    </mdx>
    <mdx n="0" f="v">
      <t c="3" si="1">
        <n x="31"/>
        <n x="30"/>
        <n x="313"/>
      </t>
    </mdx>
    <mdx n="0" f="v">
      <t c="3" si="1">
        <n x="31"/>
        <n x="30"/>
        <n x="98"/>
      </t>
    </mdx>
    <mdx n="0" f="v">
      <t c="3" si="1">
        <n x="31"/>
        <n x="30"/>
        <n x="145"/>
      </t>
    </mdx>
    <mdx n="0" f="v">
      <t c="3" si="1">
        <n x="31"/>
        <n x="30"/>
        <n x="131"/>
      </t>
    </mdx>
    <mdx n="0" f="v">
      <t c="3" si="1">
        <n x="31"/>
        <n x="30"/>
        <n x="252"/>
      </t>
    </mdx>
    <mdx n="0" f="v">
      <t c="3" si="1">
        <n x="31"/>
        <n x="30"/>
        <n x="154"/>
      </t>
    </mdx>
    <mdx n="0" f="v">
      <t c="3" si="1">
        <n x="31"/>
        <n x="30"/>
        <n x="336"/>
      </t>
    </mdx>
    <mdx n="0" f="v">
      <t c="3" si="1">
        <n x="31"/>
        <n x="30"/>
        <n x="84"/>
      </t>
    </mdx>
    <mdx n="0" f="v">
      <t c="3" si="1">
        <n x="31"/>
        <n x="30"/>
        <n x="70"/>
      </t>
    </mdx>
    <mdx n="0" f="v">
      <t c="3" si="1">
        <n x="31"/>
        <n x="30"/>
        <n x="318"/>
      </t>
    </mdx>
    <mdx n="0" f="v">
      <t c="3" si="1">
        <n x="31"/>
        <n x="30"/>
        <n x="51"/>
      </t>
    </mdx>
    <mdx n="0" f="v">
      <t c="3" si="1">
        <n x="31"/>
        <n x="30"/>
        <n x="78"/>
      </t>
    </mdx>
    <mdx n="0" f="v">
      <t c="3" si="1">
        <n x="31"/>
        <n x="30"/>
        <n x="261"/>
      </t>
    </mdx>
    <mdx n="0" f="v">
      <t c="3" si="1">
        <n x="31"/>
        <n x="30"/>
        <n x="279"/>
      </t>
    </mdx>
    <mdx n="0" f="v">
      <t c="3" si="1">
        <n x="31"/>
        <n x="30"/>
        <n x="136"/>
      </t>
    </mdx>
    <mdx n="0" f="v">
      <t c="3" si="1">
        <n x="31"/>
        <n x="30"/>
        <n x="180"/>
      </t>
    </mdx>
    <mdx n="0" f="v">
      <t c="3" si="1">
        <n x="31"/>
        <n x="30"/>
        <n x="253"/>
      </t>
    </mdx>
    <mdx n="0" f="v">
      <t c="3" si="1">
        <n x="31"/>
        <n x="30"/>
        <n x="128"/>
      </t>
    </mdx>
    <mdx n="0" f="v">
      <t c="3" si="1">
        <n x="31"/>
        <n x="30"/>
        <n x="263"/>
      </t>
    </mdx>
    <mdx n="0" f="v">
      <t c="3" si="1">
        <n x="31"/>
        <n x="30"/>
        <n x="127"/>
      </t>
    </mdx>
    <mdx n="0" f="v">
      <t c="3" si="1">
        <n x="31"/>
        <n x="30"/>
        <n x="41"/>
      </t>
    </mdx>
    <mdx n="0" f="v">
      <t c="3" si="1">
        <n x="31"/>
        <n x="30"/>
        <n x="312"/>
      </t>
    </mdx>
    <mdx n="0" f="v">
      <t c="3" si="1">
        <n x="31"/>
        <n x="30"/>
        <n x="222"/>
      </t>
    </mdx>
    <mdx n="0" f="v">
      <t c="3" si="1">
        <n x="31"/>
        <n x="30"/>
        <n x="287"/>
      </t>
    </mdx>
    <mdx n="0" f="v">
      <t c="3" si="1">
        <n x="31"/>
        <n x="30"/>
        <n x="346"/>
      </t>
    </mdx>
    <mdx n="0" f="v">
      <t c="3" si="1">
        <n x="31"/>
        <n x="30"/>
        <n x="52"/>
      </t>
    </mdx>
    <mdx n="0" f="v">
      <t c="3" si="1">
        <n x="31"/>
        <n x="30"/>
        <n x="264"/>
      </t>
    </mdx>
    <mdx n="0" f="v">
      <t c="3" si="1">
        <n x="31"/>
        <n x="30"/>
        <n x="303"/>
      </t>
    </mdx>
    <mdx n="0" f="v">
      <t c="3" si="1">
        <n x="31"/>
        <n x="30"/>
        <n x="220"/>
      </t>
    </mdx>
    <mdx n="0" f="v">
      <t c="3" si="1">
        <n x="31"/>
        <n x="30"/>
        <n x="178"/>
      </t>
    </mdx>
    <mdx n="0" f="v">
      <t c="3" si="1">
        <n x="31"/>
        <n x="30"/>
        <n x="168"/>
      </t>
    </mdx>
    <mdx n="0" f="v">
      <t c="3" si="1">
        <n x="31"/>
        <n x="30"/>
        <n x="201"/>
      </t>
    </mdx>
    <mdx n="0" f="v">
      <t c="3" si="1">
        <n x="31"/>
        <n x="30"/>
        <n x="58"/>
      </t>
    </mdx>
    <mdx n="0" f="v">
      <t c="3" si="1">
        <n x="31"/>
        <n x="30"/>
        <n x="194"/>
      </t>
    </mdx>
    <mdx n="0" f="v">
      <t c="3" si="1">
        <n x="31"/>
        <n x="30"/>
        <n x="116"/>
      </t>
    </mdx>
    <mdx n="0" f="v">
      <t c="3" si="1">
        <n x="31"/>
        <n x="30"/>
        <n x="42"/>
      </t>
    </mdx>
    <mdx n="0" f="v">
      <t c="3" si="1">
        <n x="31"/>
        <n x="30"/>
        <n x="310"/>
      </t>
    </mdx>
    <mdx n="0" f="v">
      <t c="3" si="1">
        <n x="31"/>
        <n x="30"/>
        <n x="275"/>
      </t>
    </mdx>
    <mdx n="0" f="v">
      <t c="3" si="1">
        <n x="31"/>
        <n x="30"/>
        <n x="182"/>
      </t>
    </mdx>
    <mdx n="0" f="v">
      <t c="3" si="1">
        <n x="31"/>
        <n x="30"/>
        <n x="119"/>
      </t>
    </mdx>
    <mdx n="0" f="v">
      <t c="3" si="1">
        <n x="31"/>
        <n x="30"/>
        <n x="256"/>
      </t>
    </mdx>
    <mdx n="0" f="v">
      <t c="3" si="1">
        <n x="31"/>
        <n x="30"/>
        <n x="90"/>
      </t>
    </mdx>
    <mdx n="0" f="v">
      <t c="3" si="1">
        <n x="31"/>
        <n x="30"/>
        <n x="284"/>
      </t>
    </mdx>
    <mdx n="0" f="v">
      <t c="3" si="1">
        <n x="31"/>
        <n x="30"/>
        <n x="237"/>
      </t>
    </mdx>
    <mdx n="0" f="v">
      <t c="3" si="1">
        <n x="31"/>
        <n x="30"/>
        <n x="185"/>
      </t>
    </mdx>
    <mdx n="0" f="v">
      <t c="3" si="1">
        <n x="31"/>
        <n x="30"/>
        <n x="203"/>
      </t>
    </mdx>
    <mdx n="0" f="v">
      <t c="3" si="1">
        <n x="31"/>
        <n x="30"/>
        <n x="155"/>
      </t>
    </mdx>
    <mdx n="0" f="v">
      <t c="3" si="1">
        <n x="31"/>
        <n x="30"/>
        <n x="87"/>
      </t>
    </mdx>
    <mdx n="0" f="v">
      <t c="3" si="1">
        <n x="31"/>
        <n x="30"/>
        <n x="66"/>
      </t>
    </mdx>
    <mdx n="0" f="v">
      <t c="3" si="1">
        <n x="31"/>
        <n x="30"/>
        <n x="265"/>
      </t>
    </mdx>
    <mdx n="0" f="v">
      <t c="3" si="1">
        <n x="31"/>
        <n x="30"/>
        <n x="323"/>
      </t>
    </mdx>
    <mdx n="0" f="v">
      <t c="3" si="1">
        <n x="31"/>
        <n x="30"/>
        <n x="166"/>
      </t>
    </mdx>
    <mdx n="0" f="v">
      <t c="3" si="1">
        <n x="31"/>
        <n x="30"/>
        <n x="176"/>
      </t>
    </mdx>
    <mdx n="0" f="v">
      <t c="3" si="1">
        <n x="31"/>
        <n x="30"/>
        <n x="274"/>
      </t>
    </mdx>
    <mdx n="0" f="v">
      <t c="3" si="1">
        <n x="31"/>
        <n x="30"/>
        <n x="241"/>
      </t>
    </mdx>
    <mdx n="0" f="v">
      <t c="3" si="1">
        <n x="31"/>
        <n x="30"/>
        <n x="68"/>
      </t>
    </mdx>
    <mdx n="0" f="v">
      <t c="3" si="1">
        <n x="31"/>
        <n x="30"/>
        <n x="277"/>
      </t>
    </mdx>
    <mdx n="0" f="v">
      <t c="3" si="1">
        <n x="31"/>
        <n x="30"/>
        <n x="278"/>
      </t>
    </mdx>
    <mdx n="0" f="v">
      <t c="3" si="1">
        <n x="31"/>
        <n x="30"/>
        <n x="54"/>
      </t>
    </mdx>
    <mdx n="0" f="v">
      <t c="3" si="1">
        <n x="31"/>
        <n x="30"/>
        <n x="322"/>
      </t>
    </mdx>
    <mdx n="0" f="v">
      <t c="3" si="1">
        <n x="31"/>
        <n x="30"/>
        <n x="107"/>
      </t>
    </mdx>
    <mdx n="0" f="v">
      <t c="3" si="1">
        <n x="31"/>
        <n x="30"/>
        <n x="218"/>
      </t>
    </mdx>
    <mdx n="0" f="v">
      <t c="3" si="1">
        <n x="31"/>
        <n x="30"/>
        <n x="272"/>
      </t>
    </mdx>
    <mdx n="0" f="v">
      <t c="3" si="1">
        <n x="31"/>
        <n x="30"/>
        <n x="122"/>
      </t>
    </mdx>
    <mdx n="0" f="v">
      <t c="3" si="1">
        <n x="31"/>
        <n x="30"/>
        <n x="60"/>
      </t>
    </mdx>
    <mdx n="0" f="v">
      <t c="3" si="1">
        <n x="31"/>
        <n x="30"/>
        <n x="69"/>
      </t>
    </mdx>
    <mdx n="0" f="v">
      <t c="3" si="1">
        <n x="31"/>
        <n x="30"/>
        <n x="132"/>
      </t>
    </mdx>
    <mdx n="0" f="v">
      <t c="3" si="1">
        <n x="31"/>
        <n x="30"/>
        <n x="307"/>
      </t>
    </mdx>
    <mdx n="0" f="v">
      <t c="3" si="1">
        <n x="31"/>
        <n x="30"/>
        <n x="80"/>
      </t>
    </mdx>
    <mdx n="0" f="v">
      <t c="3" si="1">
        <n x="31"/>
        <n x="30"/>
        <n x="276"/>
      </t>
    </mdx>
    <mdx n="0" f="v">
      <t c="3" si="1">
        <n x="31"/>
        <n x="30"/>
        <n x="267"/>
      </t>
    </mdx>
    <mdx n="0" f="v">
      <t c="3" si="1">
        <n x="31"/>
        <n x="30"/>
        <n x="306"/>
      </t>
    </mdx>
    <mdx n="0" f="v">
      <t c="3" si="1">
        <n x="31"/>
        <n x="30"/>
        <n x="319"/>
      </t>
    </mdx>
    <mdx n="0" f="v">
      <t c="3" si="1">
        <n x="31"/>
        <n x="30"/>
        <n x="153"/>
      </t>
    </mdx>
    <mdx n="0" f="v">
      <t c="3" si="1">
        <n x="31"/>
        <n x="30"/>
        <n x="94"/>
      </t>
    </mdx>
    <mdx n="0" f="v">
      <t c="3" si="1">
        <n x="31"/>
        <n x="30"/>
        <n x="170"/>
      </t>
    </mdx>
    <mdx n="0" f="v">
      <t c="3" si="1">
        <n x="31"/>
        <n x="30"/>
        <n x="301"/>
      </t>
    </mdx>
    <mdx n="0" f="v">
      <t c="3" si="1">
        <n x="31"/>
        <n x="30"/>
        <n x="324"/>
      </t>
    </mdx>
    <mdx n="0" f="v">
      <t c="3" si="1">
        <n x="31"/>
        <n x="30"/>
        <n x="140"/>
      </t>
    </mdx>
    <mdx n="0" f="v">
      <t c="3" si="1">
        <n x="31"/>
        <n x="30"/>
        <n x="333"/>
      </t>
    </mdx>
    <mdx n="0" f="v">
      <t c="3" si="1">
        <n x="31"/>
        <n x="30"/>
        <n x="37"/>
      </t>
    </mdx>
    <mdx n="0" f="v">
      <t c="3" si="1">
        <n x="31"/>
        <n x="30"/>
        <n x="189"/>
      </t>
    </mdx>
    <mdx n="0" f="v">
      <t c="3" si="1">
        <n x="31"/>
        <n x="30"/>
        <n x="302"/>
      </t>
    </mdx>
    <mdx n="0" f="v">
      <t c="3" si="1">
        <n x="31"/>
        <n x="30"/>
        <n x="295"/>
      </t>
    </mdx>
    <mdx n="0" f="v">
      <t c="3" si="1">
        <n x="31"/>
        <n x="30"/>
        <n x="250"/>
      </t>
    </mdx>
    <mdx n="0" f="v">
      <t c="3" si="1">
        <n x="31"/>
        <n x="30"/>
        <n x="120"/>
      </t>
    </mdx>
    <mdx n="0" f="v">
      <t c="3" si="1">
        <n x="31"/>
        <n x="30"/>
        <n x="225"/>
      </t>
    </mdx>
    <mdx n="0" f="v">
      <t c="3" si="1">
        <n x="31"/>
        <n x="30"/>
        <n x="288"/>
      </t>
    </mdx>
    <mdx n="0" f="v">
      <t c="3" si="1">
        <n x="31"/>
        <n x="30"/>
        <n x="248"/>
      </t>
    </mdx>
    <mdx n="0" f="v">
      <t c="3" si="1">
        <n x="31"/>
        <n x="30"/>
        <n x="223"/>
      </t>
    </mdx>
    <mdx n="0" f="v">
      <t c="3" si="1">
        <n x="31"/>
        <n x="30"/>
        <n x="192"/>
      </t>
    </mdx>
    <mdx n="0" f="v">
      <t c="3" si="1">
        <n x="31"/>
        <n x="30"/>
        <n x="111"/>
      </t>
    </mdx>
    <mdx n="0" f="v">
      <t c="3" si="1">
        <n x="31"/>
        <n x="30"/>
        <n x="315"/>
      </t>
    </mdx>
    <mdx n="0" f="v">
      <t c="3" si="1">
        <n x="31"/>
        <n x="30"/>
        <n x="177"/>
      </t>
    </mdx>
    <mdx n="0" f="v">
      <t c="3" si="1">
        <n x="31"/>
        <n x="30"/>
        <n x="330"/>
      </t>
    </mdx>
    <mdx n="0" f="v">
      <t c="3" si="1">
        <n x="31"/>
        <n x="30"/>
        <n x="245"/>
      </t>
    </mdx>
    <mdx n="0" f="v">
      <t c="3" si="1">
        <n x="31"/>
        <n x="30"/>
        <n x="97"/>
      </t>
    </mdx>
    <mdx n="0" f="v">
      <t c="3" si="1">
        <n x="31"/>
        <n x="30"/>
        <n x="296"/>
      </t>
    </mdx>
    <mdx n="0" f="v">
      <t c="3" si="1">
        <n x="31"/>
        <n x="30"/>
        <n x="59"/>
      </t>
    </mdx>
    <mdx n="0" f="v">
      <t c="3" si="1">
        <n x="31"/>
        <n x="30"/>
        <n x="351"/>
      </t>
    </mdx>
    <mdx n="0" f="v">
      <t c="3" si="1">
        <n x="31"/>
        <n x="30"/>
        <n x="33"/>
      </t>
    </mdx>
    <mdx n="0" f="v">
      <t c="3" si="1">
        <n x="31"/>
        <n x="30"/>
        <n x="343"/>
      </t>
    </mdx>
    <mdx n="0" f="v">
      <t c="3" si="1">
        <n x="31"/>
        <n x="30"/>
        <n x="147"/>
      </t>
    </mdx>
    <mdx n="0" f="v">
      <t c="3" si="1">
        <n x="31"/>
        <n x="30"/>
        <n x="187"/>
      </t>
    </mdx>
    <mdx n="0" f="v">
      <t c="3" si="1">
        <n x="31"/>
        <n x="30"/>
        <n x="215"/>
      </t>
    </mdx>
    <mdx n="0" f="v">
      <t c="3" si="1">
        <n x="31"/>
        <n x="30"/>
        <n x="72"/>
      </t>
    </mdx>
    <mdx n="0" f="v">
      <t c="3" si="1">
        <n x="31"/>
        <n x="30"/>
        <n x="35"/>
      </t>
    </mdx>
    <mdx n="0" f="v">
      <t c="3" si="1">
        <n x="31"/>
        <n x="30"/>
        <n x="286"/>
      </t>
    </mdx>
    <mdx n="0" f="v">
      <t c="3" si="1">
        <n x="31"/>
        <n x="30"/>
        <n x="126"/>
      </t>
    </mdx>
    <mdx n="0" f="v">
      <t c="3" si="1">
        <n x="31"/>
        <n x="30"/>
        <n x="44"/>
      </t>
    </mdx>
    <mdx n="0" f="v">
      <t c="3" si="1">
        <n x="31"/>
        <n x="30"/>
        <n x="172"/>
      </t>
    </mdx>
    <mdx n="0" f="v">
      <t c="3" si="1">
        <n x="31"/>
        <n x="30"/>
        <n x="46"/>
      </t>
    </mdx>
    <mdx n="0" f="v">
      <t c="3" si="1">
        <n x="31"/>
        <n x="30"/>
        <n x="191"/>
      </t>
    </mdx>
    <mdx n="0" f="v">
      <t c="3" si="1">
        <n x="31"/>
        <n x="30"/>
        <n x="291"/>
      </t>
    </mdx>
    <mdx n="0" f="v">
      <t c="3" si="1">
        <n x="31"/>
        <n x="30"/>
        <n x="157"/>
      </t>
    </mdx>
    <mdx n="0" f="v">
      <t c="3" si="1">
        <n x="31"/>
        <n x="30"/>
        <n x="162"/>
      </t>
    </mdx>
    <mdx n="0" f="v">
      <t c="3" si="1">
        <n x="31"/>
        <n x="30"/>
        <n x="129"/>
      </t>
    </mdx>
    <mdx n="0" f="v">
      <t c="3" si="1">
        <n x="31"/>
        <n x="30"/>
        <n x="134"/>
      </t>
    </mdx>
    <mdx n="0" f="v">
      <t c="3" si="1">
        <n x="31"/>
        <n x="30"/>
        <n x="305"/>
      </t>
    </mdx>
    <mdx n="0" f="v">
      <t c="3" si="1">
        <n x="31"/>
        <n x="30"/>
        <n x="216"/>
      </t>
    </mdx>
    <mdx n="0" f="v">
      <t c="3" si="1">
        <n x="31"/>
        <n x="30"/>
        <n x="139"/>
      </t>
    </mdx>
    <mdx n="0" f="v">
      <t c="3" si="1">
        <n x="31"/>
        <n x="30"/>
        <n x="213"/>
      </t>
    </mdx>
    <mdx n="0" f="v">
      <t c="3" si="1">
        <n x="31"/>
        <n x="30"/>
        <n x="271"/>
      </t>
    </mdx>
    <mdx n="0" f="v">
      <t c="3" si="1">
        <n x="31"/>
        <n x="30"/>
        <n x="165"/>
      </t>
    </mdx>
    <mdx n="0" f="v">
      <t c="3" si="1">
        <n x="31"/>
        <n x="30"/>
        <n x="244"/>
      </t>
    </mdx>
    <mdx n="0" f="v">
      <t c="3" si="1">
        <n x="31"/>
        <n x="30"/>
        <n x="299"/>
      </t>
    </mdx>
    <mdx n="0" f="v">
      <t c="3" si="1">
        <n x="31"/>
        <n x="30"/>
        <n x="101"/>
      </t>
    </mdx>
    <mdx n="0" f="v">
      <t c="3" si="1">
        <n x="31"/>
        <n x="30"/>
        <n x="260"/>
      </t>
    </mdx>
    <mdx n="0" f="v">
      <t c="3" si="1">
        <n x="31"/>
        <n x="30"/>
        <n x="158"/>
      </t>
    </mdx>
    <mdx n="0" f="v">
      <t c="3" si="1">
        <n x="31"/>
        <n x="30"/>
        <n x="73"/>
      </t>
    </mdx>
    <mdx n="0" f="v">
      <t c="3" si="1">
        <n x="31"/>
        <n x="30"/>
        <n x="212"/>
      </t>
    </mdx>
    <mdx n="0" f="v">
      <t c="3" si="1">
        <n x="31"/>
        <n x="30"/>
        <n x="246"/>
      </t>
    </mdx>
    <mdx n="0" f="v">
      <t c="3" si="1">
        <n x="31"/>
        <n x="30"/>
        <n x="224"/>
      </t>
    </mdx>
    <mdx n="0" f="v">
      <t c="3" si="1">
        <n x="31"/>
        <n x="30"/>
        <n x="159"/>
      </t>
    </mdx>
    <mdx n="0" f="v">
      <t c="3" si="1">
        <n x="31"/>
        <n x="30"/>
        <n x="186"/>
      </t>
    </mdx>
    <mdx n="0" f="v">
      <t c="3" si="1">
        <n x="31"/>
        <n x="30"/>
        <n x="163"/>
      </t>
    </mdx>
    <mdx n="0" f="v">
      <t c="3" si="1">
        <n x="31"/>
        <n x="30"/>
        <n x="297"/>
      </t>
    </mdx>
    <mdx n="0" f="v">
      <t c="3" si="1">
        <n x="31"/>
        <n x="30"/>
        <n x="290"/>
      </t>
    </mdx>
    <mdx n="0" f="v">
      <t c="3" si="1">
        <n x="31"/>
        <n x="30"/>
        <n x="118"/>
      </t>
    </mdx>
    <mdx n="0" f="v">
      <t c="3" si="1">
        <n x="31"/>
        <n x="30"/>
        <n x="184"/>
      </t>
    </mdx>
    <mdx n="0" f="v">
      <t c="3" si="1">
        <n x="31"/>
        <n x="30"/>
        <n x="91"/>
      </t>
    </mdx>
    <mdx n="0" f="v">
      <t c="3" si="1">
        <n x="31"/>
        <n x="30"/>
        <n x="294"/>
      </t>
    </mdx>
    <mdx n="0" f="v">
      <t c="3" si="1">
        <n x="31"/>
        <n x="30"/>
        <n x="334"/>
      </t>
    </mdx>
    <mdx n="0" f="v">
      <t c="3" si="1">
        <n x="31"/>
        <n x="30"/>
        <n x="38"/>
      </t>
    </mdx>
    <mdx n="0" f="v">
      <t c="3" si="1">
        <n x="31"/>
        <n x="30"/>
        <n x="309"/>
      </t>
    </mdx>
    <mdx n="0" f="v">
      <t c="3" si="1">
        <n x="31"/>
        <n x="30"/>
        <n x="138"/>
      </t>
    </mdx>
    <mdx n="0" f="v">
      <t c="3" si="1">
        <n x="31"/>
        <n x="30"/>
        <n x="270"/>
      </t>
    </mdx>
    <mdx n="0" f="v">
      <t c="3" si="1">
        <n x="31"/>
        <n x="30"/>
        <n x="257"/>
      </t>
    </mdx>
    <mdx n="0" f="v">
      <t c="3" si="1">
        <n x="31"/>
        <n x="30"/>
        <n x="320"/>
      </t>
    </mdx>
    <mdx n="0" f="v">
      <t c="3" si="1">
        <n x="31"/>
        <n x="30"/>
        <n x="92"/>
      </t>
    </mdx>
    <mdx n="0" f="v">
      <t c="3" si="1">
        <n x="31"/>
        <n x="30"/>
        <n x="74"/>
      </t>
    </mdx>
    <mdx n="0" f="v">
      <t c="3" si="1">
        <n x="31"/>
        <n x="30"/>
        <n x="125"/>
      </t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40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</valueMetadata>
</metadata>
</file>

<file path=xl/sharedStrings.xml><?xml version="1.0" encoding="utf-8"?>
<sst xmlns="http://schemas.openxmlformats.org/spreadsheetml/2006/main" count="1781" uniqueCount="703">
  <si>
    <t xml:space="preserve"> $ per FTE</t>
  </si>
  <si>
    <t xml:space="preserve"> % of </t>
  </si>
  <si>
    <t>Enrollment</t>
  </si>
  <si>
    <t>Total Exp</t>
  </si>
  <si>
    <t>District Budgeted</t>
  </si>
  <si>
    <t>SchoolYear</t>
  </si>
  <si>
    <t>VerTtl</t>
  </si>
  <si>
    <t>DistCode</t>
  </si>
  <si>
    <t>DistrictGroupTitle</t>
  </si>
  <si>
    <t>DistTitle</t>
  </si>
  <si>
    <t>Enroll</t>
  </si>
  <si>
    <t>01158</t>
  </si>
  <si>
    <t>100 to 499</t>
  </si>
  <si>
    <t>Lind</t>
  </si>
  <si>
    <t>01160</t>
  </si>
  <si>
    <t>Ritzville</t>
  </si>
  <si>
    <t>03050</t>
  </si>
  <si>
    <t>Paterson</t>
  </si>
  <si>
    <t>04127</t>
  </si>
  <si>
    <t>Entiat</t>
  </si>
  <si>
    <t>04901</t>
  </si>
  <si>
    <t>Pinnacles Prep Charter</t>
  </si>
  <si>
    <t>05313</t>
  </si>
  <si>
    <t>Crescent</t>
  </si>
  <si>
    <t>05401</t>
  </si>
  <si>
    <t>Cape Flattery</t>
  </si>
  <si>
    <t>05903</t>
  </si>
  <si>
    <t>Quileute Tribal</t>
  </si>
  <si>
    <t>06103</t>
  </si>
  <si>
    <t>Green Mountain</t>
  </si>
  <si>
    <t>07002</t>
  </si>
  <si>
    <t>Dayton</t>
  </si>
  <si>
    <t>09013</t>
  </si>
  <si>
    <t>Orondo</t>
  </si>
  <si>
    <t>09207</t>
  </si>
  <si>
    <t>Mansfield</t>
  </si>
  <si>
    <t>09209</t>
  </si>
  <si>
    <t>Waterville</t>
  </si>
  <si>
    <t>10050</t>
  </si>
  <si>
    <t>Curlew</t>
  </si>
  <si>
    <t>10070</t>
  </si>
  <si>
    <t>Inchelium</t>
  </si>
  <si>
    <t>10309</t>
  </si>
  <si>
    <t>Republic</t>
  </si>
  <si>
    <t>12110</t>
  </si>
  <si>
    <t>Pomeroy</t>
  </si>
  <si>
    <t>13151</t>
  </si>
  <si>
    <t>Coulee-Hartline</t>
  </si>
  <si>
    <t>13156</t>
  </si>
  <si>
    <t>Soap Lake</t>
  </si>
  <si>
    <t>13167</t>
  </si>
  <si>
    <t>Wilson Creek</t>
  </si>
  <si>
    <t>14065</t>
  </si>
  <si>
    <t>McCleary</t>
  </si>
  <si>
    <t>14077</t>
  </si>
  <si>
    <t>Taholah</t>
  </si>
  <si>
    <t>14097</t>
  </si>
  <si>
    <t>Lake Quinault</t>
  </si>
  <si>
    <t>14099</t>
  </si>
  <si>
    <t>Cosmopolis</t>
  </si>
  <si>
    <t>14117</t>
  </si>
  <si>
    <t>Wishkah Valley</t>
  </si>
  <si>
    <t>14400</t>
  </si>
  <si>
    <t>Oakville</t>
  </si>
  <si>
    <t>17902</t>
  </si>
  <si>
    <t>Summit Sierra Charter</t>
  </si>
  <si>
    <t>17908</t>
  </si>
  <si>
    <t>Rainier Prep Charter</t>
  </si>
  <si>
    <t>17910</t>
  </si>
  <si>
    <t>Green Dot Rainier Valley Charter</t>
  </si>
  <si>
    <t>17911</t>
  </si>
  <si>
    <t>Impact Charter</t>
  </si>
  <si>
    <t>17916</t>
  </si>
  <si>
    <t>Impact Salish Sea Charter</t>
  </si>
  <si>
    <t>17917</t>
  </si>
  <si>
    <t>Why Not You Charter</t>
  </si>
  <si>
    <t>17919</t>
  </si>
  <si>
    <t>Impact-Black River Elementary Charter</t>
  </si>
  <si>
    <t>18901</t>
  </si>
  <si>
    <t>Catalyst Bremerton Charter</t>
  </si>
  <si>
    <t>19400</t>
  </si>
  <si>
    <t>Thorp</t>
  </si>
  <si>
    <t>20094</t>
  </si>
  <si>
    <t>Wishram</t>
  </si>
  <si>
    <t>20203</t>
  </si>
  <si>
    <t>Bickleton</t>
  </si>
  <si>
    <t>20400</t>
  </si>
  <si>
    <t>Trout Lake</t>
  </si>
  <si>
    <t>20406</t>
  </si>
  <si>
    <t>Lyle</t>
  </si>
  <si>
    <t>21214</t>
  </si>
  <si>
    <t>Morton</t>
  </si>
  <si>
    <t>21234</t>
  </si>
  <si>
    <t>Boistfort</t>
  </si>
  <si>
    <t>21301</t>
  </si>
  <si>
    <t>Pe Ell</t>
  </si>
  <si>
    <t>21303</t>
  </si>
  <si>
    <t>White Pass</t>
  </si>
  <si>
    <t>22017</t>
  </si>
  <si>
    <t>Almira</t>
  </si>
  <si>
    <t>22105</t>
  </si>
  <si>
    <t>Odessa</t>
  </si>
  <si>
    <t>22200</t>
  </si>
  <si>
    <t>Wilbur</t>
  </si>
  <si>
    <t>22204</t>
  </si>
  <si>
    <t>Harrington</t>
  </si>
  <si>
    <t>23042</t>
  </si>
  <si>
    <t>Southside</t>
  </si>
  <si>
    <t>23054</t>
  </si>
  <si>
    <t>Grapeview</t>
  </si>
  <si>
    <t>23404</t>
  </si>
  <si>
    <t>Hood Canal</t>
  </si>
  <si>
    <t>24014</t>
  </si>
  <si>
    <t>Nespelem</t>
  </si>
  <si>
    <t>24122</t>
  </si>
  <si>
    <t>Pateros</t>
  </si>
  <si>
    <t>24410</t>
  </si>
  <si>
    <t>Oroville</t>
  </si>
  <si>
    <t>24915</t>
  </si>
  <si>
    <t>Paschal Sherman Tribal</t>
  </si>
  <si>
    <t>25116</t>
  </si>
  <si>
    <t>Raymond</t>
  </si>
  <si>
    <t>25155</t>
  </si>
  <si>
    <t>Naselle-Grays River Valley</t>
  </si>
  <si>
    <t>25160</t>
  </si>
  <si>
    <t>Willapa Valley</t>
  </si>
  <si>
    <t>26059</t>
  </si>
  <si>
    <t>Cusick</t>
  </si>
  <si>
    <t>26070</t>
  </si>
  <si>
    <t>Selkirk</t>
  </si>
  <si>
    <t>27019</t>
  </si>
  <si>
    <t>Carbonado</t>
  </si>
  <si>
    <t>27902</t>
  </si>
  <si>
    <t>Impact-Commencement Bay Elementary Charter</t>
  </si>
  <si>
    <t>27905</t>
  </si>
  <si>
    <t>Summit Olympus Charter</t>
  </si>
  <si>
    <t>28144</t>
  </si>
  <si>
    <t>Lopez Island</t>
  </si>
  <si>
    <t>29317</t>
  </si>
  <si>
    <t>Conway</t>
  </si>
  <si>
    <t>31330</t>
  </si>
  <si>
    <t>Darrington</t>
  </si>
  <si>
    <t>32907</t>
  </si>
  <si>
    <t>Pride Prep Charter</t>
  </si>
  <si>
    <t>33049</t>
  </si>
  <si>
    <t>Wellpinit</t>
  </si>
  <si>
    <t>33183</t>
  </si>
  <si>
    <t>Loon Lake</t>
  </si>
  <si>
    <t>33206</t>
  </si>
  <si>
    <t>Columbia (Stevens)</t>
  </si>
  <si>
    <t>33207</t>
  </si>
  <si>
    <t>Mary Walker</t>
  </si>
  <si>
    <t>33211</t>
  </si>
  <si>
    <t>Northport</t>
  </si>
  <si>
    <t>34901</t>
  </si>
  <si>
    <t>WA HE LUT Tribal</t>
  </si>
  <si>
    <t>35200</t>
  </si>
  <si>
    <t>Wahkiakum</t>
  </si>
  <si>
    <t>36300</t>
  </si>
  <si>
    <t>Touchet</t>
  </si>
  <si>
    <t>36401</t>
  </si>
  <si>
    <t>Waitsburg</t>
  </si>
  <si>
    <t>36402</t>
  </si>
  <si>
    <t>Prescott</t>
  </si>
  <si>
    <t>37903</t>
  </si>
  <si>
    <t>Lummi Tribal</t>
  </si>
  <si>
    <t>38265</t>
  </si>
  <si>
    <t>Tekoa</t>
  </si>
  <si>
    <t>38301</t>
  </si>
  <si>
    <t>Palouse</t>
  </si>
  <si>
    <t>38302</t>
  </si>
  <si>
    <t>Garfield</t>
  </si>
  <si>
    <t>38306</t>
  </si>
  <si>
    <t>Colton</t>
  </si>
  <si>
    <t>38320</t>
  </si>
  <si>
    <t>Rosalia</t>
  </si>
  <si>
    <t>38322</t>
  </si>
  <si>
    <t>St. John</t>
  </si>
  <si>
    <t>38324</t>
  </si>
  <si>
    <t>Oakesdale</t>
  </si>
  <si>
    <t>39901</t>
  </si>
  <si>
    <t>Yakama Nation Tribal</t>
  </si>
  <si>
    <t>01109</t>
  </si>
  <si>
    <t>Under 100</t>
  </si>
  <si>
    <t>Washtucna</t>
  </si>
  <si>
    <t>01122</t>
  </si>
  <si>
    <t>Benge</t>
  </si>
  <si>
    <t>01147</t>
  </si>
  <si>
    <t>3,000 to 4,999</t>
  </si>
  <si>
    <t>Othello</t>
  </si>
  <si>
    <t>02250</t>
  </si>
  <si>
    <t>2,000 to 2,999</t>
  </si>
  <si>
    <t>Clarkston</t>
  </si>
  <si>
    <t>02420</t>
  </si>
  <si>
    <t>500 to 999</t>
  </si>
  <si>
    <t>Asotin-Anatone</t>
  </si>
  <si>
    <t>03017</t>
  </si>
  <si>
    <t>10,000 to 19,999</t>
  </si>
  <si>
    <t>Kennewick</t>
  </si>
  <si>
    <t>03052</t>
  </si>
  <si>
    <t>1,000 to 1,999</t>
  </si>
  <si>
    <t>Kiona-Benton City</t>
  </si>
  <si>
    <t>03053</t>
  </si>
  <si>
    <t>Finley</t>
  </si>
  <si>
    <t>03116</t>
  </si>
  <si>
    <t>Prosser</t>
  </si>
  <si>
    <t>03400</t>
  </si>
  <si>
    <t>Richland</t>
  </si>
  <si>
    <t>04019</t>
  </si>
  <si>
    <t>Manson</t>
  </si>
  <si>
    <t>04069</t>
  </si>
  <si>
    <t>Stehekin</t>
  </si>
  <si>
    <t>04129</t>
  </si>
  <si>
    <t>Lake Chelan</t>
  </si>
  <si>
    <t>04222</t>
  </si>
  <si>
    <t>Cashmere</t>
  </si>
  <si>
    <t>04228</t>
  </si>
  <si>
    <t>Cascade</t>
  </si>
  <si>
    <t>04246</t>
  </si>
  <si>
    <t>5,000 to 9,999</t>
  </si>
  <si>
    <t>Wenatchee</t>
  </si>
  <si>
    <t>05121</t>
  </si>
  <si>
    <t>Port Angeles</t>
  </si>
  <si>
    <t>05323</t>
  </si>
  <si>
    <t>Sequim</t>
  </si>
  <si>
    <t>05402</t>
  </si>
  <si>
    <t>Quillayute Valley</t>
  </si>
  <si>
    <t>06037</t>
  </si>
  <si>
    <t>20,000 and over</t>
  </si>
  <si>
    <t>Vancouver</t>
  </si>
  <si>
    <t>06098</t>
  </si>
  <si>
    <t>Hockinson</t>
  </si>
  <si>
    <t>06101</t>
  </si>
  <si>
    <t>La Center</t>
  </si>
  <si>
    <t>06112</t>
  </si>
  <si>
    <t>Washougal</t>
  </si>
  <si>
    <t>06114</t>
  </si>
  <si>
    <t>Evergreen (Clark)</t>
  </si>
  <si>
    <t>06117</t>
  </si>
  <si>
    <t>Camas</t>
  </si>
  <si>
    <t>06119</t>
  </si>
  <si>
    <t>Battle Ground</t>
  </si>
  <si>
    <t>06122</t>
  </si>
  <si>
    <t>Ridgefield</t>
  </si>
  <si>
    <t>06901</t>
  </si>
  <si>
    <t>Rooted School Vancouver Charter</t>
  </si>
  <si>
    <t>07035</t>
  </si>
  <si>
    <t>Starbuck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</si>
  <si>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</si>
  <si>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</si>
  <si>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</si>
  <si>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</si>
  <si>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</si>
  <si>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</si>
  <si>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</si>
  <si>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</si>
  <si>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</si>
  <si>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</si>
  <si>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</si>
  <si>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</si>
  <si>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09075</t>
  </si>
  <si>
    <t>Bridgeport</t>
  </si>
  <si>
    <t>09102</t>
  </si>
  <si>
    <t>Palisades</t>
  </si>
  <si>
    <t>09206</t>
  </si>
  <si>
    <t>Eastmont</t>
  </si>
  <si>
    <t>10003</t>
  </si>
  <si>
    <t>Keller</t>
  </si>
  <si>
    <t>10065</t>
  </si>
  <si>
    <t>Orient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</si>
  <si>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</si>
  <si>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</si>
  <si>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</si>
  <si>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</si>
  <si>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</si>
  <si>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</si>
  <si>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</si>
  <si>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</si>
  <si>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13073</t>
  </si>
  <si>
    <t>Wahluke</t>
  </si>
  <si>
    <t>13144</t>
  </si>
  <si>
    <t>Quincy</t>
  </si>
  <si>
    <t>13146</t>
  </si>
  <si>
    <t>Warden</t>
  </si>
  <si>
    <t>13160</t>
  </si>
  <si>
    <t>Royal</t>
  </si>
  <si>
    <t>13161</t>
  </si>
  <si>
    <t>Moses Lake</t>
  </si>
  <si>
    <t>13165</t>
  </si>
  <si>
    <t>Ephrata</t>
  </si>
  <si>
    <t>13301</t>
  </si>
  <si>
    <t>Grand Coulee Dam</t>
  </si>
  <si>
    <t>14005</t>
  </si>
  <si>
    <t>Aberdeen</t>
  </si>
  <si>
    <t>14028</t>
  </si>
  <si>
    <t>Hoquiam</t>
  </si>
  <si>
    <t>14064</t>
  </si>
  <si>
    <t>North Beach</t>
  </si>
  <si>
    <t>14066</t>
  </si>
  <si>
    <t>Montesano</t>
  </si>
  <si>
    <t>14068</t>
  </si>
  <si>
    <t>Elma</t>
  </si>
  <si>
    <t>14104</t>
  </si>
  <si>
    <t>Satsop</t>
  </si>
  <si>
    <t>14172</t>
  </si>
  <si>
    <t>Ocosta</t>
  </si>
  <si>
    <t>15201</t>
  </si>
  <si>
    <t>Oak Harbor</t>
  </si>
  <si>
    <t>15204</t>
  </si>
  <si>
    <t>Coupeville</t>
  </si>
  <si>
    <t>15206</t>
  </si>
  <si>
    <t>South Whidbey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</si>
  <si>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</si>
  <si>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</si>
  <si>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</si>
  <si>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</si>
  <si>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</si>
  <si>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</si>
  <si>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</si>
  <si>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</si>
  <si>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</si>
  <si>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</si>
  <si>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</si>
  <si>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</si>
  <si>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</si>
  <si>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</si>
  <si>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</si>
  <si>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</si>
  <si>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</si>
  <si>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</si>
  <si>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</si>
  <si>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</si>
  <si>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</si>
  <si>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</si>
  <si>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</si>
  <si>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</si>
  <si>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</si>
  <si>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</si>
  <si>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</si>
  <si>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</si>
  <si>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</si>
  <si>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</si>
  <si>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</si>
  <si>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</si>
  <si>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</si>
  <si>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</si>
  <si>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</si>
  <si>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</si>
  <si>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</si>
  <si>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</si>
  <si>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</si>
  <si>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</si>
  <si>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</si>
  <si>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</si>
  <si>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</si>
  <si>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</si>
  <si>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</si>
  <si>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</si>
  <si>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</si>
  <si>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</si>
  <si>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17903</t>
  </si>
  <si>
    <t>Muckleshoot Tribal</t>
  </si>
  <si>
    <t>17905</t>
  </si>
  <si>
    <t>Summit Atlas Charter</t>
  </si>
  <si>
    <t>18100</t>
  </si>
  <si>
    <t>Bremerton</t>
  </si>
  <si>
    <t>18303</t>
  </si>
  <si>
    <t>Bainbridge Island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</si>
  <si>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</si>
  <si>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</si>
  <si>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</si>
  <si>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</si>
  <si>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</si>
  <si>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</si>
  <si>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</si>
  <si>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</si>
  <si>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19007</t>
  </si>
  <si>
    <t>Damman</t>
  </si>
  <si>
    <t>19028</t>
  </si>
  <si>
    <t>Easton</t>
  </si>
  <si>
    <t>19401</t>
  </si>
  <si>
    <t>Ellensburg</t>
  </si>
  <si>
    <t>19403</t>
  </si>
  <si>
    <t>Kittitas</t>
  </si>
  <si>
    <t>19404</t>
  </si>
  <si>
    <t>Cle Elum-Roslyn</t>
  </si>
  <si>
    <t>20215</t>
  </si>
  <si>
    <t>Centerville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</si>
  <si>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</si>
  <si>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</si>
  <si>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</si>
  <si>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</si>
  <si>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</si>
  <si>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</si>
  <si>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</si>
  <si>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</si>
  <si>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</si>
  <si>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 Valley</t>
  </si>
  <si>
    <t>21014</t>
  </si>
  <si>
    <t>Napavine</t>
  </si>
  <si>
    <t>21036</t>
  </si>
  <si>
    <t>Evaline</t>
  </si>
  <si>
    <t>21206</t>
  </si>
  <si>
    <t>Mossyrock</t>
  </si>
  <si>
    <t>21226</t>
  </si>
  <si>
    <t>Adna</t>
  </si>
  <si>
    <t>21232</t>
  </si>
  <si>
    <t>Winlock</t>
  </si>
  <si>
    <t>21237</t>
  </si>
  <si>
    <t>Toledo</t>
  </si>
  <si>
    <t>21300</t>
  </si>
  <si>
    <t>Onalaska</t>
  </si>
  <si>
    <t>21302</t>
  </si>
  <si>
    <t>Chehalis</t>
  </si>
  <si>
    <t>21401</t>
  </si>
  <si>
    <t>Centralia</t>
  </si>
  <si>
    <t>22008</t>
  </si>
  <si>
    <t>Sprague</t>
  </si>
  <si>
    <t>22009</t>
  </si>
  <si>
    <t>Reardan-Edwall</t>
  </si>
  <si>
    <t>22073</t>
  </si>
  <si>
    <t>Creston</t>
  </si>
  <si>
    <t>22207</t>
  </si>
  <si>
    <t>Davenport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</si>
  <si>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</si>
  <si>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</si>
  <si>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</si>
  <si>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</si>
  <si>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</si>
  <si>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</si>
  <si>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</si>
  <si>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</si>
  <si>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24019</t>
  </si>
  <si>
    <t>Omak</t>
  </si>
  <si>
    <t>24105</t>
  </si>
  <si>
    <t>Okanogan</t>
  </si>
  <si>
    <t>24111</t>
  </si>
  <si>
    <t>Brewster</t>
  </si>
  <si>
    <t>24350</t>
  </si>
  <si>
    <t>Methow Valley</t>
  </si>
  <si>
    <t>24404</t>
  </si>
  <si>
    <t>Tonasket</t>
  </si>
  <si>
    <t>25101</t>
  </si>
  <si>
    <t>Ocean Beach</t>
  </si>
  <si>
    <t>25118</t>
  </si>
  <si>
    <t>South Bend</t>
  </si>
  <si>
    <t>25200</t>
  </si>
  <si>
    <t>North River</t>
  </si>
  <si>
    <t>26056</t>
  </si>
  <si>
    <t>Newport</t>
  </si>
  <si>
    <t>27001</t>
  </si>
  <si>
    <t>Steilacoom Historical</t>
  </si>
  <si>
    <t>27003</t>
  </si>
  <si>
    <t>Puyallup</t>
  </si>
  <si>
    <t>27010</t>
  </si>
  <si>
    <t>Tacoma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</si>
  <si>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</si>
  <si>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</si>
  <si>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</si>
  <si>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</si>
  <si>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</si>
  <si>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</si>
  <si>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</si>
  <si>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</si>
  <si>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</si>
  <si>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</si>
  <si>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</si>
  <si>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</si>
  <si>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</si>
  <si>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</si>
  <si>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</si>
  <si>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</si>
  <si>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</si>
  <si>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</si>
  <si>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</si>
  <si>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</si>
  <si>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</si>
  <si>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</si>
  <si>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27901</t>
  </si>
  <si>
    <t>Chief Leschi Tribal</t>
  </si>
  <si>
    <t>28010</t>
  </si>
  <si>
    <t>Shaw Island</t>
  </si>
  <si>
    <t>28137</t>
  </si>
  <si>
    <t>Orcas Island</t>
  </si>
  <si>
    <t>28149</t>
  </si>
  <si>
    <t>San Juan Island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</si>
  <si>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</si>
  <si>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</si>
  <si>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</si>
  <si>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</si>
  <si>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</si>
  <si>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</si>
  <si>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</si>
  <si>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</si>
  <si>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</si>
  <si>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</si>
  <si>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29320</t>
  </si>
  <si>
    <t>Mount Vernon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</si>
  <si>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</si>
  <si>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</si>
  <si>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</si>
  <si>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</si>
  <si>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</si>
  <si>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</si>
  <si>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</si>
  <si>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</si>
  <si>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</si>
  <si>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</si>
  <si>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</si>
  <si>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</si>
  <si>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</si>
  <si>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</si>
  <si>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</si>
  <si>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</si>
  <si>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</si>
  <si>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</si>
  <si>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</si>
  <si>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</si>
  <si>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</si>
  <si>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</si>
  <si>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</si>
  <si>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</si>
  <si>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</si>
  <si>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</si>
  <si>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</si>
  <si>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</si>
  <si>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</si>
  <si>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</si>
  <si>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31332</t>
  </si>
  <si>
    <t>Granite Falls</t>
  </si>
  <si>
    <t>31401</t>
  </si>
  <si>
    <t>Stanwood-Camano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</si>
  <si>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</si>
  <si>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</si>
  <si>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</si>
  <si>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</si>
  <si>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</si>
  <si>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</si>
  <si>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</si>
  <si>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</si>
  <si>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</si>
  <si>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</si>
  <si>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</si>
  <si>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</si>
  <si>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</si>
  <si>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</si>
  <si>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</si>
  <si>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</si>
  <si>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</si>
  <si>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</si>
  <si>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</si>
  <si>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 (Spokane)</t>
  </si>
  <si>
    <t>32362</t>
  </si>
  <si>
    <t>Liberty</t>
  </si>
  <si>
    <t>32363</t>
  </si>
  <si>
    <t>West Valley (Spokane)</t>
  </si>
  <si>
    <t>32414</t>
  </si>
  <si>
    <t>Deer Park</t>
  </si>
  <si>
    <t>32416</t>
  </si>
  <si>
    <t>Riverside</t>
  </si>
  <si>
    <t>32901</t>
  </si>
  <si>
    <t>Spokane Intl Acad Charter</t>
  </si>
  <si>
    <t>32903</t>
  </si>
  <si>
    <t>Lumen Charter</t>
  </si>
  <si>
    <t>33030</t>
  </si>
  <si>
    <t>Onion Creek</t>
  </si>
  <si>
    <t>33036</t>
  </si>
  <si>
    <t>Chewelah</t>
  </si>
  <si>
    <t>33070</t>
  </si>
  <si>
    <t>Valley</t>
  </si>
  <si>
    <t>33115</t>
  </si>
  <si>
    <t>Colville</t>
  </si>
  <si>
    <t>33202</t>
  </si>
  <si>
    <t>Summit Valley</t>
  </si>
  <si>
    <t>33205</t>
  </si>
  <si>
    <t>Evergreen (Stevens)</t>
  </si>
  <si>
    <t>33212</t>
  </si>
  <si>
    <t>Kettle Falls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</si>
  <si>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</si>
  <si>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</si>
  <si>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</si>
  <si>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</si>
  <si>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</si>
  <si>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</si>
  <si>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</si>
  <si>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</si>
  <si>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</si>
  <si>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</si>
  <si>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</si>
  <si>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</si>
  <si>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</si>
  <si>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</si>
  <si>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</si>
  <si>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</si>
  <si>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36101</t>
  </si>
  <si>
    <t>Dixie</t>
  </si>
  <si>
    <t>36140</t>
  </si>
  <si>
    <t>Walla Walla</t>
  </si>
  <si>
    <t>36250</t>
  </si>
  <si>
    <t>College Place</t>
  </si>
  <si>
    <t>36400</t>
  </si>
  <si>
    <t>Columbia (Walla Walla)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</si>
  <si>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</si>
  <si>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</si>
  <si>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</si>
  <si>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</si>
  <si>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</si>
  <si>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</si>
  <si>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</si>
  <si>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</si>
  <si>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</si>
  <si>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</si>
  <si>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</si>
  <si>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</si>
  <si>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</si>
  <si>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</si>
  <si>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37902</t>
  </si>
  <si>
    <t>Whatcom Intergenerational Charter</t>
  </si>
  <si>
    <t>38126</t>
  </si>
  <si>
    <t>Lacrosse</t>
  </si>
  <si>
    <t>38264</t>
  </si>
  <si>
    <t>Lamont</t>
  </si>
  <si>
    <t>38267</t>
  </si>
  <si>
    <t>Pullman</t>
  </si>
  <si>
    <t>38300</t>
  </si>
  <si>
    <t>Colfax</t>
  </si>
  <si>
    <t>38304</t>
  </si>
  <si>
    <t>Steptoe</t>
  </si>
  <si>
    <t>38308</t>
  </si>
  <si>
    <t>Endicott</t>
  </si>
  <si>
    <t>39002</t>
  </si>
  <si>
    <t>Union Gap</t>
  </si>
  <si>
    <t>39003</t>
  </si>
  <si>
    <t>Naches Valley</t>
  </si>
  <si>
    <t>39007</t>
  </si>
  <si>
    <t>Yakima</t>
  </si>
  <si>
    <t>39090</t>
  </si>
  <si>
    <t>East Valley (Yakima)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</si>
  <si>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</si>
  <si>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</si>
  <si>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</si>
  <si>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</si>
  <si>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</si>
  <si>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</si>
  <si>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</si>
  <si>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</si>
  <si>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</si>
  <si>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</si>
  <si>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</si>
  <si>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</si>
  <si>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</si>
  <si>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</si>
  <si>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</si>
  <si>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</si>
  <si>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</si>
  <si>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</si>
  <si>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</si>
  <si>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(Yakima)</t>
  </si>
  <si>
    <t>39209</t>
  </si>
  <si>
    <t>Mount Adams</t>
  </si>
  <si>
    <t>Use the dropdown box below to select a district:</t>
  </si>
  <si>
    <t>SY1995-96</t>
  </si>
  <si>
    <t>SY1999-00</t>
  </si>
  <si>
    <t>Total FTE Enrollment</t>
  </si>
  <si>
    <t>DistSize</t>
  </si>
  <si>
    <t>Count</t>
  </si>
  <si>
    <t>LEAP Office</t>
  </si>
  <si>
    <t>Statewide</t>
  </si>
  <si>
    <t>Version</t>
  </si>
  <si>
    <t>PriorSchoolYear</t>
  </si>
  <si>
    <t>PriorEnroll</t>
  </si>
  <si>
    <t>ChartPP</t>
  </si>
  <si>
    <t>ChartEnroll</t>
  </si>
  <si>
    <t>Selected District Enroll</t>
  </si>
  <si>
    <t>Selected District PP</t>
  </si>
  <si>
    <t>Selected District</t>
  </si>
  <si>
    <t>Series Name</t>
  </si>
  <si>
    <t>Selected Activity</t>
  </si>
  <si>
    <t>PerPupilAll</t>
  </si>
  <si>
    <t>Selected District PP All</t>
  </si>
  <si>
    <t>Chart PP</t>
  </si>
  <si>
    <t>Chart Categories</t>
  </si>
  <si>
    <t>Scatter Chart Title</t>
  </si>
  <si>
    <t>Prior % Col</t>
  </si>
  <si>
    <t>Bar Chart Title</t>
  </si>
  <si>
    <t>DistChartDropdown</t>
  </si>
  <si>
    <t>Use the dropdown box below to select a comparison group for the chart below:</t>
  </si>
  <si>
    <t>Comparable Size Districts</t>
  </si>
  <si>
    <t>Salaries - Certificated</t>
  </si>
  <si>
    <t>Salaries - Classified</t>
  </si>
  <si>
    <t>Employee Benefits**</t>
  </si>
  <si>
    <t>Supplies/Instr Resources**</t>
  </si>
  <si>
    <t>Purchased Services</t>
  </si>
  <si>
    <t>Travel</t>
  </si>
  <si>
    <t>Capital Outlay</t>
  </si>
  <si>
    <t>Objects</t>
  </si>
  <si>
    <t>K-12 General Fund Expenditures per FTE Enrollment:  by Object of Expenditure</t>
  </si>
  <si>
    <t>Total All Objects</t>
  </si>
  <si>
    <t>All Objects</t>
  </si>
  <si>
    <t>PriorPerPupilObject</t>
  </si>
  <si>
    <t>Use the dropdown box below to select an object of expenditure for the chart below:</t>
  </si>
  <si>
    <t>2024-25</t>
  </si>
  <si>
    <t>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</si>
</sst>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mm\-dd\-yyyy"/>
    <numFmt numFmtId="167" formatCode="&quot;$&quot;#,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i/>
      <sz val="8"/>
      <name val="Verdana"/>
      <family val="2"/>
    </font>
    <font>
      <u/>
      <sz val="8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7"/>
      <name val="Verdana"/>
      <family val="2"/>
    </font>
    <font>
      <sz val="7.5"/>
      <name val="Verdana"/>
      <family val="2"/>
    </font>
    <font>
      <b/>
      <sz val="11"/>
      <color theme="1"/>
      <name val="Verdana"/>
      <family val="2"/>
    </font>
    <font>
      <b/>
      <u/>
      <sz val="8"/>
      <color theme="1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  <font>
      <sz val="8"/>
      <color theme="0" tint="-0.249977111117893"/>
      <name val="Wingdings 3"/>
      <family val="1"/>
      <charset val="2"/>
    </font>
  </fonts>
  <fills count="3">
    <fill>
      <patternFill patternType="none"/>
    </fill>
    <fill>
      <patternFill patternType="gray125"/>
    </fill>
    <fill>
      <gradientFill degree="90">
        <stop position="0">
          <color rgb="FFFEFEFE"/>
        </stop>
        <stop position="1">
          <color rgb="FFF1F4F8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NumberFormat="1"/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9" xfId="0" applyFont="1" applyFill="1" applyBorder="1" applyProtection="1">
      <protection locked="0"/>
    </xf>
    <xf numFmtId="0" fontId="4" fillId="0" borderId="1" xfId="0" applyFont="1" applyBorder="1" applyAlignment="1" applyProtection="1">
      <alignment horizontal="centerContinuous"/>
      <protection locked="0"/>
    </xf>
    <xf numFmtId="0" fontId="2" fillId="0" borderId="2" xfId="0" applyFont="1" applyBorder="1" applyAlignment="1" applyProtection="1">
      <alignment horizontal="centerContinuous"/>
      <protection locked="0"/>
    </xf>
    <xf numFmtId="0" fontId="5" fillId="0" borderId="0" xfId="0" applyFont="1" applyProtection="1">
      <protection hidden="1"/>
    </xf>
    <xf numFmtId="0" fontId="6" fillId="0" borderId="1" xfId="0" applyFont="1" applyBorder="1" applyAlignment="1" applyProtection="1">
      <alignment horizontal="centerContinuous"/>
      <protection locked="0"/>
    </xf>
    <xf numFmtId="0" fontId="4" fillId="0" borderId="2" xfId="0" applyFont="1" applyBorder="1" applyAlignment="1" applyProtection="1">
      <alignment horizontal="centerContinuous"/>
      <protection locked="0"/>
    </xf>
    <xf numFmtId="0" fontId="4" fillId="0" borderId="5" xfId="0" applyFont="1" applyBorder="1" applyAlignment="1" applyProtection="1">
      <alignment horizontal="centerContinuous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164" fontId="2" fillId="0" borderId="0" xfId="1" applyNumberFormat="1" applyFont="1" applyProtection="1">
      <protection locked="0" hidden="1"/>
    </xf>
    <xf numFmtId="165" fontId="2" fillId="0" borderId="0" xfId="2" applyNumberFormat="1" applyFont="1" applyProtection="1">
      <protection locked="0" hidden="1"/>
    </xf>
    <xf numFmtId="0" fontId="7" fillId="0" borderId="0" xfId="0" applyFont="1" applyProtection="1">
      <protection locked="0"/>
    </xf>
    <xf numFmtId="164" fontId="7" fillId="0" borderId="0" xfId="0" applyNumberFormat="1" applyFont="1" applyProtection="1">
      <protection locked="0" hidden="1"/>
    </xf>
    <xf numFmtId="9" fontId="7" fillId="0" borderId="0" xfId="2" applyFont="1" applyProtection="1">
      <protection locked="0" hidden="1"/>
    </xf>
    <xf numFmtId="9" fontId="7" fillId="0" borderId="0" xfId="0" applyNumberFormat="1" applyFont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Protection="1">
      <protection hidden="1"/>
    </xf>
    <xf numFmtId="0" fontId="4" fillId="0" borderId="0" xfId="0" applyFont="1" applyBorder="1" applyAlignment="1" applyProtection="1">
      <alignment horizontal="centerContinuous"/>
      <protection locked="0"/>
    </xf>
    <xf numFmtId="0" fontId="2" fillId="0" borderId="0" xfId="0" applyFont="1" applyBorder="1" applyProtection="1">
      <protection locked="0"/>
    </xf>
    <xf numFmtId="0" fontId="6" fillId="0" borderId="6" xfId="0" applyFont="1" applyBorder="1" applyAlignment="1" applyProtection="1">
      <alignment horizontal="centerContinuous"/>
      <protection locked="0"/>
    </xf>
    <xf numFmtId="0" fontId="4" fillId="0" borderId="8" xfId="0" applyFont="1" applyBorder="1" applyAlignment="1" applyProtection="1">
      <alignment horizontal="centerContinuous"/>
      <protection locked="0"/>
    </xf>
    <xf numFmtId="0" fontId="14" fillId="0" borderId="0" xfId="0" applyFont="1" applyAlignment="1" applyProtection="1">
      <alignment horizontal="centerContinuous" vertical="top"/>
      <protection hidden="1"/>
    </xf>
    <xf numFmtId="0" fontId="2" fillId="0" borderId="0" xfId="0" applyFont="1" applyAlignment="1" applyProtection="1">
      <alignment horizontal="centerContinuous" vertical="top"/>
      <protection locked="0"/>
    </xf>
    <xf numFmtId="0" fontId="2" fillId="0" borderId="11" xfId="0" applyFont="1" applyBorder="1" applyAlignment="1" applyProtection="1">
      <alignment horizontal="centerContinuous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7" fillId="0" borderId="5" xfId="0" applyFont="1" applyBorder="1" applyAlignment="1" applyProtection="1">
      <alignment horizontal="centerContinuous"/>
      <protection locked="0"/>
    </xf>
    <xf numFmtId="0" fontId="3" fillId="0" borderId="5" xfId="0" applyFont="1" applyBorder="1" applyAlignment="1" applyProtection="1">
      <alignment horizontal="centerContinuous"/>
      <protection locked="0"/>
    </xf>
    <xf numFmtId="0" fontId="2" fillId="0" borderId="5" xfId="0" applyFont="1" applyBorder="1" applyAlignment="1" applyProtection="1">
      <alignment horizontal="centerContinuous"/>
      <protection locked="0"/>
    </xf>
    <xf numFmtId="0" fontId="8" fillId="0" borderId="11" xfId="0" applyFont="1" applyBorder="1" applyProtection="1">
      <protection locked="0"/>
    </xf>
    <xf numFmtId="0" fontId="2" fillId="0" borderId="11" xfId="0" applyFont="1" applyBorder="1" applyProtection="1">
      <protection locked="0"/>
    </xf>
    <xf numFmtId="164" fontId="8" fillId="0" borderId="11" xfId="0" applyNumberFormat="1" applyFont="1" applyBorder="1"/>
    <xf numFmtId="0" fontId="8" fillId="0" borderId="11" xfId="0" applyFont="1" applyBorder="1" applyProtection="1">
      <protection locked="0" hidden="1"/>
    </xf>
    <xf numFmtId="164" fontId="8" fillId="0" borderId="11" xfId="0" applyNumberFormat="1" applyFont="1" applyBorder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166" fontId="9" fillId="0" borderId="0" xfId="0" applyNumberFormat="1" applyFont="1" applyProtection="1">
      <protection hidden="1"/>
    </xf>
    <xf numFmtId="165" fontId="2" fillId="0" borderId="8" xfId="2" applyNumberFormat="1" applyFont="1" applyBorder="1" applyProtection="1">
      <protection locked="0" hidden="1"/>
    </xf>
    <xf numFmtId="0" fontId="3" fillId="0" borderId="2" xfId="0" applyFont="1" applyBorder="1" applyAlignment="1" applyProtection="1">
      <alignment horizontal="centerContinuous"/>
      <protection locked="0"/>
    </xf>
    <xf numFmtId="0" fontId="11" fillId="0" borderId="1" xfId="0" applyFont="1" applyBorder="1" applyAlignment="1" applyProtection="1">
      <alignment horizontal="centerContinuous" vertical="center"/>
      <protection locked="0"/>
    </xf>
    <xf numFmtId="0" fontId="2" fillId="0" borderId="6" xfId="0" applyFont="1" applyBorder="1" applyProtection="1">
      <protection locked="0"/>
    </xf>
    <xf numFmtId="0" fontId="7" fillId="0" borderId="6" xfId="0" applyFont="1" applyBorder="1" applyProtection="1">
      <protection locked="0"/>
    </xf>
    <xf numFmtId="0" fontId="8" fillId="0" borderId="7" xfId="0" applyFont="1" applyBorder="1" applyProtection="1">
      <protection locked="0"/>
    </xf>
    <xf numFmtId="164" fontId="0" fillId="0" borderId="0" xfId="1" applyNumberFormat="1" applyFont="1"/>
    <xf numFmtId="0" fontId="0" fillId="0" borderId="0" xfId="0" applyAlignment="1">
      <alignment wrapText="1"/>
    </xf>
    <xf numFmtId="167" fontId="0" fillId="0" borderId="0" xfId="1" applyNumberFormat="1" applyFont="1"/>
    <xf numFmtId="0" fontId="2" fillId="0" borderId="9" xfId="0" applyFont="1" applyBorder="1" applyProtection="1">
      <protection locked="0"/>
    </xf>
    <xf numFmtId="167" fontId="0" fillId="0" borderId="0" xfId="0" applyNumberFormat="1"/>
    <xf numFmtId="0" fontId="15" fillId="2" borderId="10" xfId="0" applyFont="1" applyFill="1" applyBorder="1" applyAlignment="1" applyProtection="1">
      <alignment horizontal="left" vertical="center" shrinkToFit="1"/>
      <protection hidden="1"/>
    </xf>
    <xf numFmtId="0" fontId="0" fillId="0" borderId="0" xfId="0" applyFont="1" applyProtection="1">
      <protection locked="0"/>
    </xf>
    <xf numFmtId="165" fontId="0" fillId="0" borderId="0" xfId="2" applyNumberFormat="1" applyFont="1"/>
    <xf numFmtId="0" fontId="3" fillId="0" borderId="0" xfId="0" applyFont="1" applyAlignment="1" applyProtection="1">
      <protection locked="0"/>
    </xf>
    <xf numFmtId="0" fontId="11" fillId="0" borderId="1" xfId="0" applyFont="1" applyBorder="1" applyAlignment="1" applyProtection="1">
      <alignment horizontal="centerContinuous" vertical="center"/>
      <protection hidden="1"/>
    </xf>
    <xf numFmtId="0" fontId="2" fillId="0" borderId="6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8" fillId="0" borderId="7" xfId="0" applyFont="1" applyBorder="1" applyProtection="1">
      <protection hidden="1"/>
    </xf>
    <xf numFmtId="0" fontId="2" fillId="0" borderId="0" xfId="0" applyFont="1" applyProtection="1">
      <protection hidden="1"/>
    </xf>
    <xf numFmtId="164" fontId="7" fillId="0" borderId="0" xfId="0" applyNumberFormat="1" applyFont="1" applyProtection="1">
      <protection hidden="1"/>
    </xf>
    <xf numFmtId="9" fontId="7" fillId="0" borderId="0" xfId="2" applyFont="1" applyProtection="1">
      <protection hidden="1"/>
    </xf>
    <xf numFmtId="9" fontId="7" fillId="0" borderId="8" xfId="2" applyFont="1" applyBorder="1" applyProtection="1">
      <protection hidden="1"/>
    </xf>
    <xf numFmtId="164" fontId="8" fillId="0" borderId="11" xfId="0" applyNumberFormat="1" applyFont="1" applyBorder="1" applyProtection="1">
      <protection hidden="1"/>
    </xf>
    <xf numFmtId="0" fontId="8" fillId="0" borderId="12" xfId="0" applyFont="1" applyBorder="1" applyProtection="1">
      <protection hidden="1"/>
    </xf>
    <xf numFmtId="9" fontId="7" fillId="0" borderId="0" xfId="0" applyNumberFormat="1" applyFont="1" applyProtection="1">
      <protection hidden="1"/>
    </xf>
    <xf numFmtId="9" fontId="7" fillId="0" borderId="8" xfId="0" applyNumberFormat="1" applyFont="1" applyBorder="1" applyProtection="1">
      <protection hidden="1"/>
    </xf>
    <xf numFmtId="0" fontId="8" fillId="0" borderId="11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2" fillId="0" borderId="12" xfId="0" applyFont="1" applyBorder="1" applyProtection="1">
      <protection hidden="1"/>
    </xf>
    <xf numFmtId="0" fontId="2" fillId="0" borderId="0" xfId="0" applyFont="1" applyBorder="1" applyAlignment="1" applyProtection="1">
      <alignment horizontal="centerContinuous" vertical="top"/>
      <protection locked="0"/>
    </xf>
    <xf numFmtId="0" fontId="2" fillId="0" borderId="8" xfId="0" applyFont="1" applyBorder="1" applyAlignment="1" applyProtection="1">
      <alignment horizontal="centerContinuous"/>
      <protection locked="0"/>
    </xf>
  </cellXfs>
  <cellStyles count="3">
    <cellStyle name="Comma" xfId="1" builtinId="3"/>
    <cellStyle name="Normal" xfId="0" builtinId="0"/>
    <cellStyle name="Percent" xfId="2" builtinId="5"/>
  </cellStyles>
  <dxfs count="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sz val="11"/>
        <color theme="1"/>
      </font>
      <border>
        <bottom style="thin">
          <color theme="4"/>
        </bottom>
        <vertical/>
        <horizontal/>
      </border>
    </dxf>
    <dxf>
      <font>
        <sz val="8"/>
        <color theme="1"/>
        <name val="Tw Cen MT"/>
        <family val="2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SlicerStyleDark1 2" pivot="0" table="0" count="10" xr9:uid="{FD0FC896-BDA8-4846-9FF4-8D71843FC078}">
      <tableStyleElement type="wholeTable" dxfId="10"/>
      <tableStyleElement type="headerRow" dxfId="9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sz val="8"/>
            <color theme="0"/>
            <name val="Tw Cen MT"/>
            <family val="2"/>
            <scheme val="none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BJ15" s="1"/>
        <tr r="BJ14" s="1"/>
        <tr r="BJ12" s="1"/>
        <tr r="BJ16" s="1"/>
        <tr r="BJ17" s="1"/>
        <tr r="BJ29" s="1"/>
        <tr r="BJ28" s="1"/>
        <tr r="BJ18" s="1"/>
        <tr r="BJ26" s="1"/>
        <tr r="BJ27" s="1"/>
        <tr r="BJ13" s="1"/>
        <tr r="BJ25" s="1"/>
        <tr r="BJ24" s="1"/>
        <tr r="BJ23" s="1"/>
        <tr r="BH13" s="1"/>
        <tr r="BH18" s="1"/>
        <tr r="BH17" s="1"/>
        <tr r="BH12" s="1"/>
        <tr r="BH14" s="1"/>
        <tr r="BH15" s="1"/>
        <tr r="BH16" s="1"/>
        <tr r="BH27" s="1"/>
        <tr r="BH28" s="1"/>
        <tr r="BH24" s="1"/>
        <tr r="BH26" s="1"/>
        <tr r="BH25" s="1"/>
        <tr r="BH20" s="1"/>
        <tr r="BH29" s="1"/>
        <tr r="BH23" s="1"/>
        <tr r="BF13" s="1"/>
        <tr r="BF25" s="1"/>
        <tr r="BF27" s="1"/>
        <tr r="BF28" s="1"/>
        <tr r="BH31" s="1"/>
        <tr r="BF12" s="1"/>
        <tr r="BF23" s="1"/>
        <tr r="BF17" s="1"/>
        <tr r="BF26" s="1"/>
        <tr r="BF14" s="1"/>
        <tr r="BF24" s="1"/>
        <tr r="BF18" s="1"/>
        <tr r="BF16" s="1"/>
        <tr r="BF15" s="1"/>
        <tr r="BF29" s="1"/>
        <tr r="BF31" s="1"/>
        <tr r="BF20" s="1"/>
        <tr r="BD29" s="1"/>
        <tr r="BD23" s="1"/>
        <tr r="BD12" s="1"/>
        <tr r="BD27" s="1"/>
        <tr r="BD16" s="1"/>
        <tr r="BD25" s="1"/>
        <tr r="BD14" s="1"/>
        <tr r="BD13" s="1"/>
        <tr r="BD15" s="1"/>
        <tr r="BD17" s="1"/>
        <tr r="BD28" s="1"/>
        <tr r="BD26" s="1"/>
        <tr r="BD24" s="1"/>
        <tr r="BD18" s="1"/>
        <tr r="BB18" s="1"/>
        <tr r="BB14" s="1"/>
        <tr r="BB16" s="1"/>
        <tr r="BD31" s="1"/>
        <tr r="BB17" s="1"/>
        <tr r="BB12" s="1"/>
        <tr r="BB15" s="1"/>
        <tr r="BD20" s="1"/>
        <tr r="BB13" s="1"/>
        <tr r="BB20" s="1"/>
        <tr r="BB23" s="1"/>
        <tr r="BB24" s="1"/>
        <tr r="BB25" s="1"/>
        <tr r="BB28" s="1"/>
        <tr r="BB27" s="1"/>
        <tr r="BB26" s="1"/>
        <tr r="BB29" s="1"/>
        <tr r="AZ18" s="1"/>
        <tr r="AZ28" s="1"/>
        <tr r="AZ24" s="1"/>
        <tr r="AZ15" s="1"/>
        <tr r="AZ17" s="1"/>
        <tr r="AZ25" s="1"/>
        <tr r="AZ16" s="1"/>
        <tr r="AZ29" s="1"/>
        <tr r="AZ23" s="1"/>
        <tr r="AZ26" s="1"/>
        <tr r="AZ13" s="1"/>
        <tr r="AZ27" s="1"/>
        <tr r="AZ12" s="1"/>
        <tr r="AZ14" s="1"/>
        <tr r="BB31" s="1"/>
        <tr r="AZ20" s="1"/>
        <tr r="AZ31" s="1"/>
        <tr r="AX28" s="1"/>
        <tr r="AX29" s="1"/>
        <tr r="AX18" s="1"/>
        <tr r="AX16" s="1"/>
        <tr r="AX12" s="1"/>
        <tr r="AX15" s="1"/>
        <tr r="AX17" s="1"/>
        <tr r="AX25" s="1"/>
        <tr r="AX24" s="1"/>
        <tr r="AX23" s="1"/>
        <tr r="AX26" s="1"/>
        <tr r="AX27" s="1"/>
        <tr r="AX14" s="1"/>
        <tr r="AX13" s="1"/>
        <tr r="AV23" s="1"/>
        <tr r="AV17" s="1"/>
        <tr r="AV15" s="1"/>
        <tr r="AV28" s="1"/>
        <tr r="AV16" s="1"/>
        <tr r="AV26" s="1"/>
        <tr r="AV18" s="1"/>
        <tr r="AV12" s="1"/>
        <tr r="AV27" s="1"/>
        <tr r="AV14" s="1"/>
        <tr r="AV13" s="1"/>
        <tr r="AX31" s="1"/>
        <tr r="AV24" s="1"/>
        <tr r="AX20" s="1"/>
        <tr r="AV25" s="1"/>
        <tr r="AV29" s="1"/>
        <tr r="AV31" s="1"/>
        <tr r="AV20" s="1"/>
        <tr r="AT28" s="1"/>
        <tr r="AT16" s="1"/>
        <tr r="AT29" s="1"/>
        <tr r="AT25" s="1"/>
        <tr r="AT18" s="1"/>
        <tr r="AT12" s="1"/>
        <tr r="AT23" s="1"/>
        <tr r="AT26" s="1"/>
        <tr r="AT24" s="1"/>
        <tr r="AT17" s="1"/>
        <tr r="AT15" s="1"/>
        <tr r="AT27" s="1"/>
        <tr r="AT14" s="1"/>
        <tr r="AT13" s="1"/>
        <tr r="AR14" s="1"/>
        <tr r="AR12" s="1"/>
        <tr r="AR29" s="1"/>
        <tr r="AT20" s="1"/>
        <tr r="AR28" s="1"/>
        <tr r="AT31" s="1"/>
        <tr r="AR26" s="1"/>
        <tr r="AR24" s="1"/>
        <tr r="AR16" s="1"/>
        <tr r="AR17" s="1"/>
        <tr r="AR18" s="1"/>
        <tr r="AR25" s="1"/>
        <tr r="AR27" s="1"/>
        <tr r="AR23" s="1"/>
        <tr r="AR15" s="1"/>
        <tr r="AR13" s="1"/>
        <tr r="AP15" s="1"/>
        <tr r="AP18" s="1"/>
        <tr r="AP24" s="1"/>
        <tr r="AR20" s="1"/>
        <tr r="AP14" s="1"/>
        <tr r="AP29" s="1"/>
        <tr r="AP25" s="1"/>
        <tr r="AP26" s="1"/>
        <tr r="AR31" s="1"/>
        <tr r="AP23" s="1"/>
        <tr r="AP12" s="1"/>
        <tr r="AP16" s="1"/>
        <tr r="AP13" s="1"/>
        <tr r="AP28" s="1"/>
        <tr r="AP17" s="1"/>
        <tr r="AP27" s="1"/>
        <tr r="AN13" s="1"/>
        <tr r="AN15" s="1"/>
        <tr r="AN24" s="1"/>
        <tr r="AN17" s="1"/>
        <tr r="AN12" s="1"/>
        <tr r="AN16" s="1"/>
        <tr r="AP20" s="1"/>
        <tr r="AN14" s="1"/>
        <tr r="AN25" s="1"/>
        <tr r="AN27" s="1"/>
        <tr r="AN28" s="1"/>
        <tr r="AN23" s="1"/>
        <tr r="AN26" s="1"/>
        <tr r="AP31" s="1"/>
        <tr r="AN18" s="1"/>
        <tr r="AN29" s="1"/>
        <tr r="AL28" s="1"/>
        <tr r="AL15" s="1"/>
        <tr r="AL14" s="1"/>
        <tr r="AN20" s="1"/>
        <tr r="AL17" s="1"/>
        <tr r="AL29" s="1"/>
        <tr r="AL16" s="1"/>
        <tr r="AL26" s="1"/>
        <tr r="AL12" s="1"/>
        <tr r="AL25" s="1"/>
        <tr r="AN31" s="1"/>
        <tr r="AL23" s="1"/>
        <tr r="AL13" s="1"/>
        <tr r="AL18" s="1"/>
        <tr r="AL24" s="1"/>
        <tr r="AL27" s="1"/>
        <tr r="AJ14" s="1"/>
        <tr r="AJ13" s="1"/>
        <tr r="AJ27" s="1"/>
        <tr r="AJ18" s="1"/>
        <tr r="AJ12" s="1"/>
        <tr r="AJ26" s="1"/>
        <tr r="AJ16" s="1"/>
        <tr r="AJ25" s="1"/>
        <tr r="AJ15" s="1"/>
        <tr r="AJ23" s="1"/>
        <tr r="AJ17" s="1"/>
        <tr r="AJ28" s="1"/>
        <tr r="AJ24" s="1"/>
        <tr r="AJ29" s="1"/>
        <tr r="AL31" s="1"/>
        <tr r="AL20" s="1"/>
        <tr r="AH26" s="1"/>
        <tr r="AJ20" s="1"/>
        <tr r="AH17" s="1"/>
        <tr r="AH14" s="1"/>
        <tr r="AH18" s="1"/>
        <tr r="AH25" s="1"/>
        <tr r="AH23" s="1"/>
        <tr r="AJ31" s="1"/>
        <tr r="AH13" s="1"/>
        <tr r="AH28" s="1"/>
        <tr r="AH16" s="1"/>
        <tr r="AH12" s="1"/>
        <tr r="AH15" s="1"/>
        <tr r="AH29" s="1"/>
        <tr r="AH27" s="1"/>
        <tr r="AH24" s="1"/>
        <tr r="AH20" s="1"/>
        <tr r="AH31" s="1"/>
        <tr r="AF17" s="1"/>
        <tr r="AF23" s="1"/>
        <tr r="AF27" s="1"/>
        <tr r="AF24" s="1"/>
        <tr r="AF25" s="1"/>
        <tr r="AF18" s="1"/>
        <tr r="AF29" s="1"/>
        <tr r="AF28" s="1"/>
        <tr r="AF13" s="1"/>
        <tr r="AF14" s="1"/>
        <tr r="AF12" s="1"/>
        <tr r="AF16" s="1"/>
        <tr r="AF26" s="1"/>
        <tr r="AF15" s="1"/>
        <tr r="AF20" s="1"/>
        <tr r="AF31" s="1"/>
        <tr r="AD28" s="1"/>
        <tr r="AD24" s="1"/>
        <tr r="AD27" s="1"/>
        <tr r="AD29" s="1"/>
        <tr r="AD26" s="1"/>
        <tr r="AD25" s="1"/>
        <tr r="AD23" s="1"/>
        <tr r="AD31" s="1"/>
        <tr r="AD12" s="1"/>
        <tr r="AD16" s="1"/>
        <tr r="AD14" s="1"/>
        <tr r="AD15" s="1"/>
        <tr r="AD17" s="1"/>
        <tr r="AD18" s="1"/>
        <tr r="AD13" s="1"/>
        <tr r="AB18" s="1"/>
        <tr r="AB27" s="1"/>
        <tr r="AB12" s="1"/>
        <tr r="AB25" s="1"/>
        <tr r="AB15" s="1"/>
        <tr r="AB13" s="1"/>
        <tr r="AB26" s="1"/>
        <tr r="AB16" s="1"/>
        <tr r="AB17" s="1"/>
        <tr r="AB29" s="1"/>
        <tr r="AD20" s="1"/>
        <tr r="AB23" s="1"/>
        <tr r="AB24" s="1"/>
        <tr r="AB28" s="1"/>
        <tr r="AB14" s="1"/>
        <tr r="AB20" s="1"/>
        <tr r="AB31" s="1"/>
        <tr r="Z14" s="1"/>
        <tr r="Z17" s="1"/>
        <tr r="Z12" s="1"/>
        <tr r="Z16" s="1"/>
        <tr r="Z29" s="1"/>
        <tr r="Z25" s="1"/>
        <tr r="Z26" s="1"/>
        <tr r="Z24" s="1"/>
        <tr r="Z15" s="1"/>
        <tr r="Z27" s="1"/>
        <tr r="Z23" s="1"/>
        <tr r="Z18" s="1"/>
        <tr r="Z13" s="1"/>
        <tr r="Z28" s="1"/>
        <tr r="X23" s="1"/>
        <tr r="X24" s="1"/>
        <tr r="X26" s="1"/>
        <tr r="X29" s="1"/>
        <tr r="X27" s="1"/>
        <tr r="X16" s="1"/>
        <tr r="X13" s="1"/>
        <tr r="Z20" s="1"/>
        <tr r="X14" s="1"/>
        <tr r="X12" s="1"/>
        <tr r="X18" s="1"/>
        <tr r="X25" s="1"/>
        <tr r="X17" s="1"/>
        <tr r="X28" s="1"/>
        <tr r="Z31" s="1"/>
        <tr r="X15" s="1"/>
        <tr r="V12" s="1"/>
        <tr r="V14" s="1"/>
        <tr r="V16" s="1"/>
        <tr r="V15" s="1"/>
        <tr r="V18" s="1"/>
        <tr r="V13" s="1"/>
        <tr r="X20" s="1"/>
        <tr r="V17" s="1"/>
        <tr r="X31" s="1"/>
        <tr r="V29" s="1"/>
        <tr r="V24" s="1"/>
        <tr r="V23" s="1"/>
        <tr r="V20" s="1"/>
        <tr r="V28" s="1"/>
        <tr r="V27" s="1"/>
        <tr r="V25" s="1"/>
        <tr r="V26" s="1"/>
        <tr r="V31" s="1"/>
        <tr r="T29" s="1"/>
        <tr r="T26" s="1"/>
        <tr r="T27" s="1"/>
        <tr r="T25" s="1"/>
        <tr r="T28" s="1"/>
        <tr r="T23" s="1"/>
        <tr r="T24" s="1"/>
        <tr r="T13" s="1"/>
        <tr r="T15" s="1"/>
        <tr r="T16" s="1"/>
        <tr r="T14" s="1"/>
        <tr r="T31" s="1"/>
        <tr r="T18" s="1"/>
        <tr r="T12" s="1"/>
        <tr r="T17" s="1"/>
        <tr r="T20" s="1"/>
        <tr r="J12" s="1"/>
        <tr r="J18" s="1"/>
        <tr r="R26" s="1"/>
        <tr r="J25" s="1"/>
        <tr r="J17" s="1"/>
        <tr r="J14" s="1"/>
        <tr r="J29" s="1"/>
        <tr r="R16" s="1"/>
        <tr r="R28" s="1"/>
        <tr r="R23" s="1"/>
        <tr r="J15" s="1"/>
        <tr r="R17" s="1"/>
        <tr r="R29" s="1"/>
        <tr r="R18" s="1"/>
        <tr r="J24" s="1"/>
        <tr r="J13" s="1"/>
        <tr r="R12" s="1"/>
        <tr r="R13" s="1"/>
        <tr r="R25" s="1"/>
        <tr r="R24" s="1"/>
        <tr r="J27" s="1"/>
        <tr r="R15" s="1"/>
        <tr r="R14" s="1"/>
        <tr r="J26" s="1"/>
        <tr r="J23" s="1"/>
        <tr r="J16" s="1"/>
        <tr r="J28" s="1"/>
        <tr r="R27" s="1"/>
        <tr r="P17" s="1"/>
        <tr r="P18" s="1"/>
        <tr r="H17" s="1"/>
        <tr r="H16" s="1"/>
        <tr r="P15" s="1"/>
        <tr r="R31" s="1"/>
        <tr r="P27" s="1"/>
        <tr r="H12" s="1"/>
        <tr r="H15" s="1"/>
        <tr r="R20" s="1"/>
        <tr r="P24" s="1"/>
        <tr r="H26" s="1"/>
        <tr r="P28" s="1"/>
        <tr r="H28" s="1"/>
        <tr r="P25" s="1"/>
        <tr r="P23" s="1"/>
        <tr r="H18" s="1"/>
        <tr r="P14" s="1"/>
        <tr r="H13" s="1"/>
        <tr r="P16" s="1"/>
        <tr r="P26" s="1"/>
        <tr r="H29" s="1"/>
        <tr r="H23" s="1"/>
        <tr r="P13" s="1"/>
        <tr r="J31" s="1"/>
        <tr r="H27" s="1"/>
        <tr r="P12" s="1"/>
        <tr r="H24" s="1"/>
        <tr r="J20" s="1"/>
        <tr r="P29" s="1"/>
        <tr r="H25" s="1"/>
        <tr r="H14" s="1"/>
        <tr r="H31" s="1"/>
        <tr r="F14" s="1"/>
        <tr r="N23" s="1"/>
        <tr r="N29" s="1"/>
        <tr r="F26" s="1"/>
        <tr r="N15" s="1"/>
        <tr r="P20" s="1"/>
        <tr r="N27" s="1"/>
        <tr r="N18" s="1"/>
        <tr r="N12" s="1"/>
        <tr r="F16" s="1"/>
        <tr r="F12" s="1"/>
        <tr r="F28" s="1"/>
        <tr r="F24" s="1"/>
        <tr r="F25" s="1"/>
        <tr r="F29" s="1"/>
        <tr r="N13" s="1"/>
        <tr r="P31" s="1"/>
        <tr r="F23" s="1"/>
        <tr r="F27" s="1"/>
        <tr r="N24" s="1"/>
        <tr r="N16" s="1"/>
        <tr r="N14" s="1"/>
        <tr r="N26" s="1"/>
        <tr r="F13" s="1"/>
        <tr r="H20" s="1"/>
        <tr r="F17" s="1"/>
        <tr r="F15" s="1"/>
        <tr r="N17" s="1"/>
        <tr r="N25" s="1"/>
        <tr r="N28" s="1"/>
        <tr r="F18" s="1"/>
        <tr r="N31" s="1"/>
        <tr r="N20" s="1"/>
        <tr r="F20" s="1"/>
        <tr r="F31" s="1"/>
        <tr r="L24" s="1"/>
        <tr r="D29" s="1"/>
        <tr r="L28" s="1"/>
        <tr r="L25" s="1"/>
        <tr r="D27" s="1"/>
        <tr r="D24" s="1"/>
        <tr r="D25" s="1"/>
        <tr r="L27" s="1"/>
        <tr r="D28" s="1"/>
        <tr r="L29" s="1"/>
        <tr r="D23" s="1"/>
        <tr r="L23" s="1"/>
        <tr r="L26" s="1"/>
        <tr r="D26" s="1"/>
        <tr r="L31" s="1"/>
        <tr r="D31" s="1"/>
        <tr r="D18" s="1"/>
        <tr r="D16" s="1"/>
        <tr r="D13" s="1"/>
        <tr r="D15" s="1"/>
        <tr r="D14" s="1"/>
        <tr r="D17" s="1"/>
        <tr r="L13" s="1"/>
        <tr r="L12" s="1"/>
        <tr r="L15" s="1"/>
        <tr r="L17" s="1"/>
        <tr r="N11" s="2"/>
        <tr r="L18" s="1"/>
        <tr r="L14" s="1"/>
        <tr r="L16" s="1"/>
        <tr r="D12" s="1"/>
        <tr r="N10" s="2"/>
        <tr r="D20" s="1"/>
        <tr r="L20" s="1"/>
        <tr r="BJ31" s="1"/>
        <tr r="N9" s="2"/>
        <tr r="BJ20" s="1"/>
        <tr r="L34" s="1"/>
        <tr r="D36" s="1"/>
        <tr r="D34" s="1"/>
        <tr r="D40" s="1"/>
        <tr r="D37" s="1"/>
        <tr r="L37" s="1"/>
        <tr r="L40" s="1"/>
        <tr r="L38" s="1"/>
        <tr r="D38" s="1"/>
        <tr r="L39" s="1"/>
        <tr r="L35" s="1"/>
        <tr r="D39" s="1"/>
        <tr r="D35" s="1"/>
        <tr r="L36" s="1"/>
        <tr r="N34" s="1"/>
        <tr r="N40" s="1"/>
        <tr r="F34" s="1"/>
        <tr r="F35" s="1"/>
        <tr r="F37" s="1"/>
        <tr r="H34" s="1"/>
        <tr r="F39" s="1"/>
        <tr r="P37" s="1"/>
        <tr r="N37" s="1"/>
        <tr r="F40" s="1"/>
        <tr r="P34" s="1"/>
        <tr r="F36" s="1"/>
        <tr r="N39" s="1"/>
        <tr r="H40" s="1"/>
        <tr r="P38" s="1"/>
        <tr r="H37" s="1"/>
        <tr r="H36" s="1"/>
        <tr r="F38" s="1"/>
        <tr r="P36" s="1"/>
        <tr r="N36" s="1"/>
        <tr r="P40" s="1"/>
        <tr r="H38" s="1"/>
        <tr r="H35" s="1"/>
        <tr r="N35" s="1"/>
        <tr r="P35" s="1"/>
        <tr r="H39" s="1"/>
        <tr r="N38" s="1"/>
        <tr r="P39" s="1"/>
        <tr r="R34" s="1"/>
        <tr r="R37" s="1"/>
        <tr r="J35" s="1"/>
        <tr r="J38" s="1"/>
        <tr r="R38" s="1"/>
        <tr r="J36" s="1"/>
        <tr r="J40" s="1"/>
        <tr r="J34" s="1"/>
        <tr r="R40" s="1"/>
        <tr r="J39" s="1"/>
        <tr r="R36" s="1"/>
        <tr r="J37" s="1"/>
        <tr r="R35" s="1"/>
        <tr r="R39" s="1"/>
        <tr r="T37" s="1"/>
        <tr r="T38" s="1"/>
        <tr r="T34" s="1"/>
        <tr r="T36" s="1"/>
        <tr r="T35" s="1"/>
        <tr r="T39" s="1"/>
        <tr r="T40" s="1"/>
        <tr r="V34" s="1"/>
        <tr r="V38" s="1"/>
        <tr r="V39" s="1"/>
        <tr r="V36" s="1"/>
        <tr r="V35" s="1"/>
        <tr r="V37" s="1"/>
        <tr r="X35" s="1"/>
        <tr r="X37" s="1"/>
        <tr r="X34" s="1"/>
        <tr r="V40" s="1"/>
        <tr r="X38" s="1"/>
        <tr r="X40" s="1"/>
        <tr r="X36" s="1"/>
        <tr r="X39" s="1"/>
        <tr r="Z35" s="1"/>
        <tr r="Z34" s="1"/>
        <tr r="Z38" s="1"/>
        <tr r="Z39" s="1"/>
        <tr r="Z37" s="1"/>
        <tr r="Z36" s="1"/>
        <tr r="Z40" s="1"/>
        <tr r="AB36" s="1"/>
        <tr r="AB38" s="1"/>
        <tr r="AB34" s="1"/>
        <tr r="AB37" s="1"/>
        <tr r="AB39" s="1"/>
        <tr r="AB40" s="1"/>
        <tr r="AB35" s="1"/>
        <tr r="AD36" s="1"/>
        <tr r="AD37" s="1"/>
        <tr r="AD34" s="1"/>
        <tr r="AD38" s="1"/>
        <tr r="AD40" s="1"/>
        <tr r="AD35" s="1"/>
        <tr r="AD39" s="1"/>
        <tr r="AF39" s="1"/>
        <tr r="AF35" s="1"/>
        <tr r="AF40" s="1"/>
        <tr r="AF34" s="1"/>
        <tr r="AF36" s="1"/>
        <tr r="AF37" s="1"/>
        <tr r="AF38" s="1"/>
        <tr r="AH38" s="1"/>
        <tr r="AH40" s="1"/>
        <tr r="AH35" s="1"/>
        <tr r="AH36" s="1"/>
        <tr r="AH34" s="1"/>
        <tr r="AH37" s="1"/>
        <tr r="AH39" s="1"/>
        <tr r="AJ35" s="1"/>
        <tr r="AJ34" s="1"/>
        <tr r="AJ36" s="1"/>
        <tr r="AJ37" s="1"/>
        <tr r="AJ40" s="1"/>
        <tr r="AJ39" s="1"/>
        <tr r="AL35" s="1"/>
        <tr r="AL37" s="1"/>
        <tr r="AJ38" s="1"/>
        <tr r="AL39" s="1"/>
        <tr r="AL40" s="1"/>
        <tr r="AL38" s="1"/>
        <tr r="AL34" s="1"/>
        <tr r="AL36" s="1"/>
        <tr r="AN34" s="1"/>
        <tr r="AN37" s="1"/>
        <tr r="AN35" s="1"/>
        <tr r="AN36" s="1"/>
        <tr r="AN38" s="1"/>
        <tr r="AN39" s="1"/>
        <tr r="AN40" s="1"/>
        <tr r="AP34" s="1"/>
        <tr r="AP37" s="1"/>
        <tr r="AR34" s="1"/>
        <tr r="AP38" s="1"/>
        <tr r="AR39" s="1"/>
        <tr r="AR38" s="1"/>
        <tr r="AR40" s="1"/>
        <tr r="AR35" s="1"/>
        <tr r="AP39" s="1"/>
        <tr r="AR36" s="1"/>
        <tr r="AP36" s="1"/>
        <tr r="AP40" s="1"/>
        <tr r="AP35" s="1"/>
        <tr r="AR37" s="1"/>
        <tr r="AT40" s="1"/>
        <tr r="AT37" s="1"/>
        <tr r="AT35" s="1"/>
        <tr r="AT38" s="1"/>
        <tr r="AT34" s="1"/>
        <tr r="AT36" s="1"/>
        <tr r="AT39" s="1"/>
        <tr r="AV36" s="1"/>
        <tr r="AV38" s="1"/>
        <tr r="AV39" s="1"/>
        <tr r="AV34" s="1"/>
        <tr r="AV37" s="1"/>
        <tr r="AV35" s="1"/>
        <tr r="AX40" s="1"/>
        <tr r="AX36" s="1"/>
        <tr r="AX35" s="1"/>
        <tr r="AX38" s="1"/>
        <tr r="AV40" s="1"/>
        <tr r="AX34" s="1"/>
        <tr r="AX39" s="1"/>
        <tr r="AX37" s="1"/>
        <tr r="AZ34" s="1"/>
        <tr r="AZ40" s="1"/>
        <tr r="AZ35" s="1"/>
        <tr r="AZ39" s="1"/>
        <tr r="AZ36" s="1"/>
        <tr r="BB34" s="1"/>
        <tr r="BB39" s="1"/>
        <tr r="AZ38" s="1"/>
        <tr r="AZ37" s="1"/>
        <tr r="BB35" s="1"/>
        <tr r="BB40" s="1"/>
        <tr r="BB36" s="1"/>
        <tr r="BD34" s="1"/>
        <tr r="BD39" s="1"/>
        <tr r="BD35" s="1"/>
        <tr r="BB37" s="1"/>
        <tr r="BD38" s="1"/>
        <tr r="BD37" s="1"/>
        <tr r="BB38" s="1"/>
        <tr r="BD40" s="1"/>
        <tr r="BD36" s="1"/>
        <tr r="BF34" s="1"/>
        <tr r="BF40" s="1"/>
        <tr r="BF39" s="1"/>
        <tr r="BF37" s="1"/>
        <tr r="BF38" s="1"/>
        <tr r="BH36" s="1"/>
        <tr r="BH37" s="1"/>
        <tr r="BH39" s="1"/>
        <tr r="BH40" s="1"/>
        <tr r="BF36" s="1"/>
        <tr r="BH35" s="1"/>
        <tr r="BF35" s="1"/>
        <tr r="BH34" s="1"/>
        <tr r="BH38" s="1"/>
        <tr r="BJ39" s="1"/>
        <tr r="BJ36" s="1"/>
        <tr r="BJ38" s="1"/>
        <tr r="BJ40" s="1"/>
        <tr r="BJ35" s="1"/>
        <tr r="BJ37" s="1"/>
        <tr r="BJ34" s="1"/>
        <tr r="BH42" s="1"/>
        <tr r="BF42" s="1"/>
        <tr r="BD42" s="1"/>
        <tr r="BB42" s="1"/>
        <tr r="AZ42" s="1"/>
        <tr r="AX42" s="1"/>
        <tr r="AV42" s="1"/>
        <tr r="AT42" s="1"/>
        <tr r="AR42" s="1"/>
        <tr r="AP42" s="1"/>
        <tr r="AN42" s="1"/>
        <tr r="AL42" s="1"/>
        <tr r="AJ42" s="1"/>
        <tr r="AH42" s="1"/>
        <tr r="AF42" s="1"/>
        <tr r="AD42" s="1"/>
        <tr r="AB42" s="1"/>
        <tr r="Z42" s="1"/>
        <tr r="X42" s="1"/>
        <tr r="V42" s="1"/>
        <tr r="T42" s="1"/>
        <tr r="J42" s="1"/>
        <tr r="R42" s="1"/>
        <tr r="P42" s="1"/>
        <tr r="H42" s="1"/>
        <tr r="N42" s="1"/>
        <tr r="F42" s="1"/>
        <tr r="I67" s="2"/>
        <tr r="I105" s="2"/>
        <tr r="H20" s="2"/>
        <tr r="H133" s="2"/>
        <tr r="H42" s="2"/>
        <tr r="I299" s="2"/>
        <tr r="H56" s="2"/>
        <tr r="H279" s="2"/>
        <tr r="I260" s="2"/>
        <tr r="H67" s="2"/>
        <tr r="H88" s="2"/>
        <tr r="H7" s="2"/>
        <tr r="H179" s="2"/>
        <tr r="I296" s="2"/>
        <tr r="I56" s="2"/>
        <tr r="I51" s="2"/>
        <tr r="H95" s="2"/>
        <tr r="I179" s="2"/>
        <tr r="H316" s="2"/>
        <tr r="I268" s="2"/>
        <tr r="I136" s="2"/>
        <tr r="I243" s="2"/>
        <tr r="I150" s="2"/>
        <tr r="H253" s="2"/>
        <tr r="I66" s="2"/>
        <tr r="H66" s="2"/>
        <tr r="I314" s="2"/>
        <tr r="I316" s="2"/>
        <tr r="H220" s="2"/>
        <tr r="H35" s="2"/>
        <tr r="I7" s="2"/>
        <tr r="I108" s="2"/>
        <tr r="H150" s="2"/>
        <tr r="H196" s="2"/>
        <tr r="I152" s="2"/>
        <tr r="I35" s="2"/>
        <tr r="H243" s="2"/>
        <tr r="I71" s="2"/>
        <tr r="H171" s="2"/>
        <tr r="I81" s="2"/>
        <tr r="H105" s="2"/>
        <tr r="I213" s="2"/>
        <tr r="I171" s="2"/>
        <tr r="I95" s="2"/>
        <tr r="I279" s="2"/>
        <tr r="H299" s="2"/>
        <tr r="I30" s="2"/>
        <tr r="H8" s="2"/>
        <tr r="I261" s="2"/>
        <tr r="I133" s="2"/>
        <tr r="H226" s="2"/>
        <tr r="H209" s="2"/>
        <tr r="I8" s="2"/>
        <tr r="H310" s="2"/>
        <tr r="H108" s="2"/>
        <tr r="I209" s="2"/>
        <tr r="H314" s="2"/>
        <tr r="I253" s="2"/>
        <tr r="H262" s="2"/>
        <tr r="I262" s="2"/>
        <tr r="H296" s="2"/>
        <tr r="I226" s="2"/>
        <tr r="I100" s="2"/>
        <tr r="I217" s="2"/>
        <tr r="H260" s="2"/>
        <tr r="I293" s="2"/>
        <tr r="I42" s="2"/>
        <tr r="H100" s="2"/>
        <tr r="H152" s="2"/>
        <tr r="I220" s="2"/>
        <tr r="H76" s="2"/>
        <tr r="H30" s="2"/>
        <tr r="H136" s="2"/>
        <tr r="I88" s="2"/>
        <tr r="H217" s="2"/>
        <tr r="H268" s="2"/>
        <tr r="H51" s="2"/>
        <tr r="I76" s="2"/>
        <tr r="H213" s="2"/>
        <tr r="H293" s="2"/>
        <tr r="I196" s="2"/>
        <tr r="H81" s="2"/>
        <tr r="I303" s="2"/>
        <tr r="H303" s="2"/>
        <tr r="I20" s="2"/>
        <tr r="I310" s="2"/>
        <tr r="H71" s="2"/>
        <tr r="H261" s="2"/>
        <tr r="I254" s="2"/>
        <tr r="I129" s="2"/>
        <tr r="I146" s="2"/>
        <tr r="I157" s="2"/>
        <tr r="H241" s="2"/>
        <tr r="I97" s="2"/>
        <tr r="H53" s="2"/>
        <tr r="I251" s="2"/>
        <tr r="H304" s="2"/>
        <tr r="I210" s="2"/>
        <tr r="I232" s="2"/>
        <tr r="I84" s="2"/>
        <tr r="H132" s="2"/>
        <tr r="G136" s="2"/>
        <tr r="I280" s="2"/>
        <tr r="I96" s="2"/>
        <tr r="H177" s="2"/>
        <tr r="I161" s="2"/>
        <tr r="I300" s="2"/>
        <tr r="G150" s="2"/>
        <tr r="G310" s="2"/>
        <tr r="I85" s="2"/>
        <tr r="H249" s="2"/>
        <tr r="I297" s="2"/>
        <tr r="H301" s="2"/>
        <tr r="I78" s="2"/>
        <tr r="I113" s="2"/>
        <tr r="H110" s="2"/>
        <tr r="I207" s="2"/>
        <tr r="H302" s="2"/>
        <tr r="H307" s="2"/>
        <tr r="I263" s="2"/>
        <tr r="I156" s="2"/>
        <tr r="I248" s="2"/>
        <tr r="I294" s="2"/>
        <tr r="H176" s="2"/>
        <tr r="H3" s="2"/>
        <tr r="I14" s="2"/>
        <tr r="I185" s="2"/>
        <tr r="I307" s="2"/>
        <tr r="I240" s="2"/>
        <tr r="H258" s="2"/>
        <tr r="I49" s="2"/>
        <tr r="I98" s="2"/>
        <tr r="H193" s="2"/>
        <tr r="I15" s="2"/>
        <tr r="H11" s="2"/>
        <tr r="I89" s="2"/>
        <tr r="I132" s="2"/>
        <tr r="H103" s="2"/>
        <tr r="I80" s="2"/>
        <tr r="H292" s="2"/>
        <tr r="H194" s="2"/>
        <tr r="I114" s="2"/>
        <tr r="H291" s="2"/>
        <tr r="I229" s="2"/>
        <tr r="H211" s="2"/>
        <tr r="H120" s="2"/>
        <tr r="H287" s="2"/>
        <tr r="I37" s="2"/>
        <tr r="G42" s="2"/>
        <tr r="I16" s="2"/>
        <tr r="I21" s="2"/>
        <tr r="H126" s="2"/>
        <tr r="I65" s="2"/>
        <tr r="H54" s="2"/>
        <tr r="I82" s="2"/>
        <tr r="H73" s="2"/>
        <tr r="H140" s="2"/>
        <tr r="I44" s="2"/>
        <tr r="H321" s="2"/>
        <tr r="H144" s="2"/>
        <tr r="H189" s="2"/>
        <tr r="H151" s="2"/>
        <tr r="H254" s="2"/>
        <tr r="I315" s="2"/>
        <tr r="I203" s="2"/>
        <tr r="I184" s="2"/>
        <tr r="H223" s="2"/>
        <tr r="I13" s="2"/>
        <tr r="I215" s="2"/>
        <tr r="G7" s="2"/>
        <tr r="I305" s="2"/>
        <tr r="H248" s="2"/>
        <tr r="I69" s="2"/>
        <tr r="I298" s="2"/>
        <tr r="G196" s="2"/>
        <tr r="H319" s="2"/>
        <tr r="I41" s="2"/>
        <tr r="I40" s="2"/>
        <tr r="I252" s="2"/>
        <tr r="I301" s="2"/>
        <tr r="I29" s="2"/>
        <tr r="H26" s="2"/>
        <tr r="H221" s="2"/>
        <tr r="H245" s="2"/>
        <tr r="G51" s="2"/>
        <tr r="I264" s="2"/>
        <tr r="H19" s="2"/>
        <tr r="I245" s="2"/>
        <tr r="I276" s="2"/>
        <tr r="I274" s="2"/>
        <tr r="I128" s="2"/>
        <tr r="I110" s="2"/>
        <tr r="I47" s="2"/>
        <tr r="I225" s="2"/>
        <tr r="I269" s="2"/>
        <tr r="H280" s="2"/>
        <tr r="H168" s="2"/>
        <tr r="I169" s="2"/>
        <tr r="I4" s="2"/>
        <tr r="H115" s="2"/>
        <tr r="H184" s="2"/>
        <tr r="H49" s="2"/>
        <tr r="H34" s="2"/>
        <tr r="H210" s="2"/>
        <tr r="H12" s="2"/>
        <tr r="I178" s="2"/>
        <tr r="H37" s="2"/>
        <tr r="H119" s="2"/>
        <tr r="H97" s="2"/>
        <tr r="H298" s="2"/>
        <tr r="G179" s="2"/>
        <tr r="G243" s="2"/>
        <tr r="H40" s="2"/>
        <tr r="I62" s="2"/>
        <tr r="I63" s="2"/>
        <tr r="I32" s="2"/>
        <tr r="G316" s="2"/>
        <tr r="I249" s="2"/>
        <tr r="H45" s="2"/>
        <tr r="H134" s="2"/>
        <tr r="H74" s="2"/>
        <tr r="H61" s="2"/>
        <tr r="H315" s="2"/>
        <tr r="I193" s="2"/>
        <tr r="G217" s="2"/>
        <tr r="I126" s="2"/>
        <tr r="G81" s="2"/>
        <tr r="H21" s="2"/>
        <tr r="H308" s="2"/>
        <tr r="H161" s="2"/>
        <tr r="H306" s="2"/>
        <tr r="H156" s="2"/>
        <tr r="G8" s="2"/>
        <tr r="H242" s="2"/>
        <tr r="I302" s="2"/>
        <tr r="I19" s="2"/>
        <tr r="H36" s="2"/>
        <tr r="I158" s="2"/>
        <tr r="H78" s="2"/>
        <tr r="H163" s="2"/>
        <tr r="H274" s="2"/>
        <tr r="I202" s="2"/>
        <tr r="H153" s="2"/>
        <tr r="I92" s="2"/>
        <tr r="I26" s="2"/>
        <tr r="I119" s="2"/>
        <tr r="I308" s="2"/>
        <tr r="I174" s="2"/>
        <tr r="H250" s="2"/>
        <tr r="H62" s="2"/>
        <tr r="I173" s="2"/>
        <tr r="I238" s="2"/>
        <tr r="I124" s="2"/>
        <tr r="H222" s="2"/>
        <tr r="H252" s="2"/>
        <tr r="I221" s="2"/>
        <tr r="H82" s="2"/>
        <tr r="I227" s="2"/>
        <tr r="G35" s="2"/>
        <tr r="G299" s="2"/>
        <tr r="G66" s="2"/>
        <tr r="I287" s="2"/>
        <tr r="H277" s="2"/>
        <tr r="I149" s="2"/>
        <tr r="G56" s="2"/>
        <tr r="H58" s="2"/>
        <tr r="H203" s="2"/>
        <tr r="H59" s="2"/>
        <tr r="I61" s="2"/>
        <tr r="H199" s="2"/>
        <tr r="H85" s="2"/>
        <tr r="G260" s="2"/>
        <tr r="H312" s="2"/>
        <tr r="H313" s="2"/>
        <tr r="H80" s="2"/>
        <tr r="H170" s="2"/>
        <tr r="I36" s="2"/>
        <tr r="H27" s="2"/>
        <tr r="H185" s="2"/>
        <tr r="G152" s="2"/>
        <tr r="I153" s="2"/>
        <tr r="I10" s="2"/>
        <tr r="H114" s="2"/>
        <tr r="H219" s="2"/>
        <tr r="I321" s="2"/>
        <tr r="G108" s="2"/>
        <tr r="H122" s="2"/>
        <tr r="I73" s="2"/>
        <tr r="I53" s="2"/>
        <tr r="H29" s="2"/>
        <tr r="G226" s="2"/>
        <tr r="G100" s="2"/>
        <tr r="G76" s="2"/>
        <tr r="H149" s="2"/>
        <tr r="I145" s="2"/>
        <tr r="H96" s="2"/>
        <tr r="H5" s="2"/>
        <tr r="H263" s="2"/>
        <tr r="H121" s="2"/>
        <tr r="H146" s="2"/>
        <tr r="I134" s="2"/>
        <tr r="I250" s="2"/>
        <tr r="I282" s="2"/>
        <tr r="H22" s="2"/>
        <tr r="G71" s="2"/>
        <tr r="I291" s="2"/>
        <tr r="H227" s="2"/>
        <tr r="H215" s="2"/>
        <tr r="I54" s="2"/>
        <tr r="G303" s="2"/>
        <tr r="I60" s="2"/>
        <tr r="H87" s="2"/>
        <tr r="I258" s="2"/>
        <tr r="G67" s="2"/>
        <tr r="G262" s="2"/>
        <tr r="H25" s="2"/>
        <tr r="I187" s="2"/>
        <tr r="I319" s="2"/>
        <tr r="I223" s="2"/>
        <tr r="G314" s="2"/>
        <tr r="G220" s="2"/>
        <tr r="I46" s="2"/>
        <tr r="H240" s="2"/>
        <tr r="H17" s="2"/>
        <tr r="H4" s="2"/>
        <tr r="G171" s="2"/>
        <tr r="I194" s="2"/>
        <tr r="I168" s="2"/>
        <tr r="I304" s="2"/>
        <tr r="H174" s="2"/>
        <tr r="I106" s="2"/>
        <tr r="H89" s="2"/>
        <tr r="H70" s="2"/>
        <tr r="I93" s="2"/>
        <tr r="H251" s="2"/>
        <tr r="I292" s="2"/>
        <tr r="H173" s="2"/>
        <tr r="I277" s="2"/>
        <tr r="H143" s="2"/>
        <tr r="H201" s="2"/>
        <tr r="H14" s="2"/>
        <tr r="G133" s="2"/>
        <tr r="H300" s="2"/>
        <tr r="I189" s="2"/>
        <tr r="G30" s="2"/>
        <tr r="I313" s="2"/>
        <tr r="I191" s="2"/>
        <tr r="I120" s="2"/>
        <tr r="H202" s="2"/>
        <tr r="I239" s="2"/>
        <tr r="H284" s="2"/>
        <tr r="H305" s="2"/>
        <tr r="H285" s="2"/>
        <tr r="I211" s="2"/>
        <tr r="H309" s="2"/>
        <tr r="I242" s="2"/>
        <tr r="H207" s="2"/>
        <tr r="H172" s="2"/>
        <tr r="I183" s="2"/>
        <tr r="H320" s="2"/>
        <tr r="H155" s="2"/>
        <tr r="H129" s="2"/>
        <tr r="I312" s="2"/>
        <tr r="G296" s="2"/>
        <tr r="I199" s="2"/>
        <tr r="H104" s="2"/>
        <tr r="I273" s="2"/>
        <tr r="H264" s="2"/>
        <tr r="H178" s="2"/>
        <tr r="H166" s="2"/>
        <tr r="H93" s="2"/>
        <tr r="I230" s="2"/>
        <tr r="I109" s="2"/>
        <tr r="I170" s="2"/>
        <tr r="H230" s="2"/>
        <tr r="I147" s="2"/>
        <tr r="H109" s="2"/>
        <tr r="H84" s="2"/>
        <tr r="I164" s="2"/>
        <tr r="I70" s="2"/>
        <tr r="H317" s="2"/>
        <tr r="H16" s="2"/>
        <tr r="H158" s="2"/>
        <tr r="I34" s="2"/>
        <tr r="G88" s="2"/>
        <tr r="I74" s="2"/>
        <tr r="I59" s="2"/>
        <tr r="I177" s="2"/>
        <tr r="I104" s="2"/>
        <tr r="I43" s="2"/>
        <tr r="I3" s="2"/>
        <tr r="I140" s="2"/>
        <tr r="H147" s="2"/>
        <tr r="I12" s="2"/>
        <tr r="H15" s="2"/>
        <tr r="H232" s="2"/>
        <tr r="I166" s="2"/>
        <tr r="H269" s="2"/>
        <tr r="H229" s="2"/>
        <tr r="H198" s="2"/>
        <tr r="I58" s="2"/>
        <tr r="I219" s="2"/>
        <tr r="H98" s="2"/>
        <tr r="I285" s="2"/>
        <tr r="I201" s="2"/>
        <tr r="G105" s="2"/>
        <tr r="H41" s="2"/>
        <tr r="H294" s="2"/>
        <tr r="I265" s="2"/>
        <tr r="H113" s="2"/>
        <tr r="I306" s="2"/>
        <tr r="H288" s="2"/>
        <tr r="I87" s="2"/>
        <tr r="G261" s="2"/>
        <tr r="G213" s="2"/>
        <tr r="I112" s="2"/>
        <tr r="G20" s="2"/>
        <tr r="H225" s="2"/>
        <tr r="I79" s="2"/>
        <tr r="I172" s="2"/>
        <tr r="I50" s="2"/>
        <tr r="H60" s="2"/>
        <tr r="I115" s="2"/>
        <tr r="H13" s="2"/>
        <tr r="I163" s="2"/>
        <tr r="G293" s="2"/>
        <tr r="H145" s="2"/>
        <tr r="G253" s="2"/>
        <tr r="I11" s="2"/>
        <tr r="H128" s="2"/>
        <tr r="H125" s="2"/>
        <tr r="I320" s="2"/>
        <tr r="H160" s="2"/>
        <tr r="G209" s="2"/>
        <tr r="I103" s="2"/>
        <tr r="H94" s="2"/>
        <tr r="H50" s="2"/>
        <tr r="H32" s="2"/>
        <tr r="I288" s="2"/>
        <tr r="I22" s="2"/>
        <tr r="I155" s="2"/>
        <tr r="I309" s="2"/>
        <tr r="H278" s="2"/>
        <tr r="H282" s="2"/>
        <tr r="I151" s="2"/>
        <tr r="H164" s="2"/>
        <tr r="H106" s="2"/>
        <tr r="H142" s="2"/>
        <tr r="H195" s="2"/>
        <tr r="G95" s="2"/>
        <tr r="G279" s="2"/>
        <tr r="H124" s="2"/>
        <tr r="H183" s="2"/>
        <tr r="I17" s="2"/>
        <tr r="H276" s="2"/>
        <tr r="I143" s="2"/>
        <tr r="I5" s="2"/>
        <tr r="I241" s="2"/>
        <tr r="H191" s="2"/>
        <tr r="I142" s="2"/>
        <tr r="H187" s="2"/>
        <tr r="G268" s="2"/>
        <tr r="H46" s="2"/>
        <tr r="H157" s="2"/>
        <tr r="I198" s="2"/>
        <tr r="H297" s="2"/>
        <tr r="I160" s="2"/>
        <tr r="I195" s="2"/>
        <tr r="H239" s="2"/>
        <tr r="H273" s="2"/>
        <tr r="H238" s="2"/>
        <tr r="H65" s="2"/>
        <tr r="I222" s="2"/>
        <tr r="I25" s="2"/>
        <tr r="I94" s="2"/>
        <tr r="H63" s="2"/>
        <tr r="H69" s="2"/>
        <tr r="H112" s="2"/>
        <tr r="H265" s="2"/>
        <tr r="I45" s="2"/>
        <tr r="I284" s="2"/>
        <tr r="H10" s="2"/>
        <tr r="I102" s="2"/>
        <tr r="I317" s="2"/>
        <tr r="I125" s="2"/>
        <tr r="I278" s="2"/>
        <tr r="H102" s="2"/>
        <tr r="I27" s="2"/>
        <tr r="H79" s="2"/>
        <tr r="H43" s="2"/>
        <tr r="I121" s="2"/>
        <tr r="I176" s="2"/>
        <tr r="H92" s="2"/>
        <tr r="H47" s="2"/>
        <tr r="I144" s="2"/>
        <tr r="H44" s="2"/>
        <tr r="I122" s="2"/>
        <tr r="H169" s="2"/>
        <tr r="I127" s="2"/>
        <tr r="G50" s="2"/>
        <tr r="G300" s="2"/>
        <tr r="I256" s="2"/>
        <tr r="G153" s="2"/>
        <tr r="G309" s="2"/>
        <tr r="G263" s="2"/>
        <tr r="H116" s="2"/>
        <tr r="G239" s="2"/>
        <tr r="I212" s="2"/>
        <tr r="I64" s="2"/>
        <tr r="H162" s="2"/>
        <tr r="G142" s="2"/>
        <tr r="G112" s="2"/>
        <tr r="I216" s="2"/>
        <tr r="H141" s="2"/>
        <tr r="H68" s="2"/>
        <tr r="I90" s="2"/>
        <tr r="I259" s="2"/>
        <tr r="H167" s="2"/>
        <tr r="H57" s="2"/>
        <tr r="H118" s="2"/>
        <tr r="H311" s="2"/>
        <tr r="G102" s="2"/>
        <tr r="H255" s="2"/>
        <tr r="G104" s="2"/>
        <tr r="G122" s="2"/>
        <tr r="G78" s="2"/>
        <tr r="H190" s="2"/>
        <tr r="G287" s="2"/>
        <tr r="G304" s="2"/>
        <tr r="G145" s="2"/>
        <tr r="G49" s="2"/>
        <tr r="G121" s="2"/>
        <tr r="G313" s="2"/>
        <tr r="H131" s="2"/>
        <tr r="G319" s="2"/>
        <tr r="G37" s="2"/>
        <tr r="H52" s="2"/>
        <tr r="H205" s="2"/>
        <tr r="H271" s="2"/>
        <tr r="G308" s="2"/>
        <tr r="G16" s="2"/>
        <tr r="H224" s="2"/>
        <tr r="I205" s="2"/>
        <tr r="H111" s="2"/>
        <tr r="H33" s="2"/>
        <tr r="G54" s="2"/>
        <tr r="I139" s="2"/>
        <tr r="G119" s="2"/>
        <tr r="G36" s="2"/>
        <tr r="G19" s="2"/>
        <tr r="H286" s="2"/>
        <tr r="H123" s="2"/>
        <tr r="I234" s="2"/>
        <tr r="G166" s="2"/>
        <tr r="H206" s="2"/>
        <tr r="H137" s="2"/>
        <tr r="H247" s="2"/>
        <tr r="I204" s="2"/>
        <tr r="G106" s="2"/>
        <tr r="H290" s="2"/>
        <tr r="I200" s="2"/>
        <tr r="H31" s="2"/>
        <tr r="G129" s="2"/>
        <tr r="G223" s="2"/>
        <tr r="G58" s="2"/>
        <tr r="G161" s="2"/>
        <tr r="I275" s="2"/>
        <tr r="G61" s="2"/>
        <tr r="G89" s="2"/>
        <tr r="H138" s="2"/>
        <tr r="H236" s="2"/>
        <tr r="H197" s="2"/>
        <tr r="I255" s="2"/>
        <tr r="H218" s="2"/>
        <tr r="I86" s="2"/>
        <tr r="H101" s="2"/>
        <tr r="I2" s="2"/>
        <tr r="H23" s="2"/>
        <tr r="G219" s="2"/>
        <tr r="G115" s="2"/>
        <tr r="G120" s="2"/>
        <tr r="G202" s="2"/>
        <tr r="G185" s="2"/>
        <tr r="G250" s="2"/>
        <tr r="I52" s="2"/>
        <tr r="G5" s="2"/>
        <tr r="G282" s="2"/>
        <tr r="G22" s="2"/>
        <tr r="G241" s="2"/>
        <tr r="H216" s="2"/>
        <tr r="H91" s="2"/>
        <tr r="H281" s="2"/>
        <tr r="I270" s="2"/>
        <tr r="G174" s="2"/>
        <tr r="H237" s="2"/>
        <tr r="G285" s="2"/>
        <tr r="G69" s="2"/>
        <tr r="G189" s="2"/>
        <tr r="H6" s="2"/>
        <tr r="G146" s="2"/>
        <tr r="H90" s="2"/>
        <tr r="G85" s="2"/>
        <tr r="G211" s="2"/>
        <tr r="I159" s="2"/>
        <tr r="I224" s="2"/>
        <tr r="I154" s="2"/>
        <tr r="G230" s="2"/>
        <tr r="I208" s="2"/>
        <tr r="I311" s="2"/>
        <tr r="G198" s="2"/>
        <tr r="G264" s="2"/>
        <tr r="H159" s="2"/>
        <tr r="G292" s="2"/>
        <tr r="I182" s="2"/>
        <tr r="H208" s="2"/>
        <tr r="G12" s="2"/>
        <tr r="I6" s="2"/>
        <tr r="G240" s="2"/>
        <tr r="H267" s="2"/>
        <tr r="G298" s="2"/>
        <tr r="H204" s="2"/>
        <tr r="I188" s="2"/>
        <tr r="G132" s="2"/>
        <tr r="G41" s="2"/>
        <tr r="I283" s="2"/>
        <tr r="I214" s="2"/>
        <tr r="H233" s="2"/>
        <tr r="G63" s="2"/>
        <tr r="H117" s="2"/>
        <tr r="G173" s="2"/>
        <tr r="G193" s="2"/>
        <tr r="G258" s="2"/>
        <tr r="I107" s="2"/>
        <tr r="G249" s="2"/>
        <tr r="I18" s="2"/>
        <tr r="G177" s="2"/>
        <tr r="G62" s="2"/>
        <tr r="H18" s="2"/>
        <tr r="I31" s="2"/>
        <tr r="G158" s="2"/>
        <tr r="I77" s="2"/>
        <tr r="H180" s="2"/>
        <tr r="I117" s="2"/>
        <tr r="H2" s="2"/>
        <tr r="G44" s="2"/>
        <tr r="G113" s="2"/>
        <tr r="H272" s="2"/>
        <tr r="G284" s="2"/>
        <tr r="I233" s="2"/>
        <tr r="G79" s="2"/>
        <tr r="H270" s="2"/>
        <tr r="I131" s="2"/>
        <tr r="G151" s="2"/>
        <tr r="I138" s="2"/>
        <tr r="G40" s="2"/>
        <tr r="G301" s="2"/>
        <tr r="G87" s="2"/>
        <tr r="G109" s="2"/>
        <tr r="G143" s="2"/>
        <tr r="H181" s="2"/>
        <tr r="G170" s="2"/>
        <tr r="G21" s="2"/>
        <tr r="G124" s="2"/>
        <tr r="G251" s="2"/>
        <tr r="H235" s="2"/>
        <tr r="G169" s="2"/>
        <tr r="I135" s="2"/>
        <tr r="G157" s="2"/>
        <tr r="I33" s="2"/>
        <tr r="H139" s="2"/>
        <tr r="G210" s="2"/>
        <tr r="I123" s="2"/>
        <tr r="H318" s="2"/>
        <tr r="G92" s="2"/>
        <tr r="I91" s="2"/>
        <tr r="G125" s="2"/>
        <tr r="I75" s="2"/>
        <tr r="G273" s="2"/>
        <tr r="G156" s="2"/>
        <tr r="G4" s="2"/>
        <tr r="G110" s="2"/>
        <tr r="H39" s="2"/>
        <tr r="H259" s="2"/>
        <tr r="H55" s="2"/>
        <tr r="H165" s="2"/>
        <tr r="G245" s="2"/>
        <tr r="G203" s="2"/>
        <tr r="I246" s="2"/>
        <tr r="I235" s="2"/>
        <tr r="H77" s="2"/>
        <tr r="H256" s="2"/>
        <tr r="G277" s="2"/>
        <tr r="G128" s="2"/>
        <tr r="G215" s="2"/>
        <tr r="G160" s="2"/>
        <tr r="H38" s="2"/>
        <tr r="H234" s="2"/>
        <tr r="G168" s="2"/>
        <tr r="H28" s="2"/>
        <tr r="I55" s="2"/>
        <tr r="G252" s="2"/>
        <tr r="I83" s="2"/>
        <tr r="H175" s="2"/>
        <tr r="H244" s="2"/>
        <tr r="G221" s="2"/>
        <tr r="G232" s="2"/>
        <tr r="G269" s="2"/>
        <tr r="G315" s="2"/>
        <tr r="G317" s="2"/>
        <tr r="I28" s="2"/>
        <tr r="G53" s="2"/>
        <tr r="G288" s="2"/>
        <tr r="I295" s="2"/>
        <tr r="G201" s="2"/>
        <tr r="G98" s="2"/>
        <tr r="G103" s="2"/>
        <tr r="I9" s="2"/>
        <tr r="I286" s="2"/>
        <tr r="H214" s="2"/>
        <tr r="G305" s="2"/>
        <tr r="I186" s="2"/>
        <tr r="G199" s="2"/>
        <tr r="G3" s="2"/>
        <tr r="G10" s="2"/>
        <tr r="G134" s="2"/>
        <tr r="G46" s="2"/>
        <tr r="G126" s="2"/>
        <tr r="G45" s="2"/>
        <tr r="I206" s="2"/>
        <tr r="G280" s="2"/>
        <tr r="I236" s="2"/>
        <tr r="I197" s="2"/>
        <tr r="G229" s="2"/>
        <tr r="H295" s="2"/>
        <tr r="G29" s="2"/>
        <tr r="G80" s="2"/>
        <tr r="G97" s="2"/>
        <tr r="G47" s="2"/>
        <tr r="G82" s="2"/>
        <tr r="H86" s="2"/>
        <tr r="G294" s="2"/>
        <tr r="H107" s="2"/>
        <tr r="G96" s="2"/>
        <tr r="G194" s="2"/>
        <tr r="G306" s="2"/>
        <tr r="G73" s="2"/>
        <tr r="G140" s="2"/>
        <tr r="H75" s="2"/>
        <tr r="G302" s="2"/>
        <tr r="I48" s="2"/>
        <tr r="G25" s="2"/>
        <tr r="G307" s="2"/>
        <tr r="G11" s="2"/>
        <tr r="H24" s="2"/>
        <tr r="G34" s="2"/>
        <tr r="I267" s="2"/>
        <tr r="H192" s="2"/>
        <tr r="I281" s="2"/>
        <tr r="I237" s="2"/>
        <tr r="H289" s="2"/>
        <tr r="I68" s="2"/>
        <tr r="G15" s="2"/>
        <tr r="H99" s="2"/>
        <tr r="G238" s="2"/>
        <tr r="G207" s="2"/>
        <tr r="I137" s="2"/>
        <tr r="G187" s="2"/>
        <tr r="G312" s="2"/>
        <tr r="H231" s="2"/>
        <tr r="H266" s="2"/>
        <tr r="G191" s="2"/>
        <tr r="G320" s="2"/>
        <tr r="I175" s="2"/>
        <tr r="G114" s="2"/>
        <tr r="G248" s="2"/>
        <tr r="I23" s="2"/>
        <tr r="G265" s="2"/>
        <tr r="I167" s="2"/>
        <tr r="I290" s="2"/>
        <tr r="G74" s="2"/>
        <tr r="G147" s="2"/>
        <tr r="H182" s="2"/>
        <tr r="I318" s="2"/>
        <tr r="H64" s="2"/>
        <tr r="I218" s="2"/>
        <tr r="G26" s="2"/>
        <tr r="G297" s="2"/>
        <tr r="I228" s="2"/>
        <tr r="I99" s="2"/>
        <tr r="G59" s="2"/>
        <tr r="I266" s="2"/>
        <tr r="H135" s="2"/>
        <tr r="H257" s="2"/>
        <tr r="I247" s="2"/>
        <tr r="H228" s="2"/>
        <tr r="H83" s="2"/>
        <tr r="H127" s="2"/>
        <tr r="G163" s="2"/>
        <tr r="I39" s="2"/>
        <tr r="I24" s="2"/>
        <tr r="G14" s="2"/>
        <tr r="G70" s="2"/>
        <tr r="H72" s="2"/>
        <tr r="I101" s="2"/>
        <tr r="I244" s="2"/>
        <tr r="G183" s="2"/>
        <tr r="I72" s="2"/>
        <tr r="I162" s="2"/>
        <tr r="G65" s="2"/>
        <tr r="G155" s="2"/>
        <tr r="I130" s="2"/>
        <tr r="I148" s="2"/>
        <tr r="G164" s="2"/>
        <tr r="I190" s="2"/>
        <tr r="G227" s="2"/>
        <tr r="G254" s="2"/>
        <tr r="H188" s="2"/>
        <tr r="I141" s="2"/>
        <tr r="G195" s="2"/>
        <tr r="G176" s="2"/>
        <tr r="I231" s="2"/>
        <tr r="G60" s="2"/>
        <tr r="G94" s="2"/>
        <tr r="G222" s="2"/>
        <tr r="H130" s="2"/>
        <tr r="G93" s="2"/>
        <tr r="I111" s="2"/>
        <tr r="G43" s="2"/>
        <tr r="G17" s="2"/>
        <tr r="I57" s="2"/>
        <tr r="I192" s="2"/>
        <tr r="I180" s="2"/>
        <tr r="I165" s="2"/>
        <tr r="G242" s="2"/>
        <tr r="G149" s="2"/>
        <tr r="G274" s="2"/>
        <tr r="G291" s="2"/>
        <tr r="I116" s="2"/>
        <tr r="H246" s="2"/>
        <tr r="I118" s="2"/>
        <tr r="I257" s="2"/>
        <tr r="H154" s="2"/>
        <tr r="G144" s="2"/>
        <tr r="H200" s="2"/>
        <tr r="G178" s="2"/>
        <tr r="G32" s="2"/>
        <tr r="H148" s="2"/>
        <tr r="H275" s="2"/>
        <tr r="G322" s="2"/>
        <tr r="G84" s="2"/>
        <tr r="G172" s="2"/>
        <tr r="I271" s="2"/>
        <tr r="H212" s="2"/>
        <tr r="G27" s="2"/>
        <tr r="G278" s="2"/>
        <tr r="I181" s="2"/>
        <tr r="H48" s="2"/>
        <tr r="H186" s="2"/>
        <tr r="I38" s="2"/>
        <tr r="G13" s="2"/>
        <tr r="G225" s="2"/>
        <tr r="I272" s="2"/>
        <tr r="I289" s="2"/>
        <tr r="G276" s="2"/>
        <tr r="H9" s="2"/>
        <tr r="H283" s="2"/>
        <tr r="G184" s="2"/>
        <tr r="G137" s="2"/>
        <tr r="G130" s="2"/>
        <tr r="G18" s="2"/>
        <tr r="G101" s="2"/>
        <tr r="G295" s="2"/>
        <tr r="G212" s="2"/>
        <tr r="G117" s="2"/>
        <tr r="G52" s="2"/>
        <tr r="G148" s="2"/>
        <tr r="G275" s="2"/>
        <tr r="G259" s="2"/>
        <tr r="G86" s="2"/>
        <tr r="G159" s="2"/>
        <tr r="G23" s="2"/>
        <tr r="G154" s="2"/>
        <tr r="G197" s="2"/>
        <tr r="G167" s="2"/>
        <tr r="G247" s="2"/>
        <tr r="G111" s="2"/>
        <tr r="G186" s="2"/>
        <tr r="G91" s="2"/>
        <tr r="G204" s="2"/>
        <tr r="G181" s="2"/>
        <tr r="G135" s="2"/>
        <tr r="G255" s="2"/>
        <tr r="G127" s="2"/>
        <tr r="G107" s="2"/>
        <tr r="G141" s="2"/>
        <tr r="G90" s="2"/>
        <tr r="G246" s="2"/>
        <tr r="G233" s="2"/>
        <tr r="G180" s="2"/>
        <tr r="G192" s="2"/>
        <tr r="G257" s="2"/>
        <tr r="G218" s="2"/>
        <tr r="G99" s="2"/>
        <tr r="G206" s="2"/>
        <tr r="G83" s="2"/>
        <tr r="G77" s="2"/>
        <tr r="G266" s="2"/>
        <tr r="G33" s="2"/>
        <tr r="G283" s="2"/>
        <tr r="G48" s="2"/>
        <tr r="G272" s="2"/>
        <tr r="G190" s="2"/>
        <tr r="G216" s="2"/>
        <tr r="G205" s="2"/>
        <tr r="G138" s="2"/>
        <tr r="G234" s="2"/>
        <tr r="G75" s="2"/>
        <tr r="G271" s="2"/>
        <tr r="G244" s="2"/>
        <tr r="G270" s="2"/>
        <tr r="L42" s="1"/>
        <tr r="G165" s="2"/>
        <tr r="G139" s="2"/>
        <tr r="G39" s="2"/>
        <tr r="G236" s="2"/>
        <tr r="G228" s="2"/>
        <tr r="G318" s="2"/>
        <tr r="G235" s="2"/>
        <tr r="G175" s="2"/>
        <tr r="G68" s="2"/>
        <tr r="G28" s="2"/>
        <tr r="G9" s="2"/>
        <tr r="G57" s="2"/>
        <tr r="G224" s="2"/>
        <tr r="G256" s="2"/>
        <tr r="G24" s="2"/>
        <tr r="G182" s="2"/>
        <tr r="G118" s="2"/>
        <tr r="G116" s="2"/>
        <tr r="G72" s="2"/>
        <tr r="G38" s="2"/>
        <tr r="G162" s="2"/>
        <tr r="G131" s="2"/>
        <tr r="G55" s="2"/>
        <tr r="G208" s="2"/>
        <tr r="G64" s="2"/>
        <tr r="G188" s="2"/>
        <tr r="G289" s="2"/>
        <tr r="G237" s="2"/>
        <tr r="G286" s="2"/>
        <tr r="D42" s="1"/>
        <tr r="G231" s="2"/>
        <tr r="G123" s="2"/>
        <tr r="G281" s="2"/>
        <tr r="G290" s="2"/>
        <tr r="G311" s="2"/>
        <tr r="G214" s="2"/>
        <tr r="G200" s="2"/>
        <tr r="G31" s="2"/>
        <tr r="G6" s="2"/>
        <tr r="G2" s="2"/>
        <tr r="G267" s="2"/>
        <tr r="BJ42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connections" Target="connections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31" Type="http://schemas.openxmlformats.org/officeDocument/2006/relationships/volatileDependencies" Target="volatileDependencies.xml"/><Relationship Id="rId4" Type="http://schemas.openxmlformats.org/officeDocument/2006/relationships/theme" Target="theme/theme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Districts!$N$8</c:f>
          <c:strCache>
            <c:ptCount val="1"/>
            <c:pt idx="0">
              <c:v>Aberdeen SY2023-24 Per FTE Expenditures for All Objects Compared to Districts with Total FTE Enrollment 3,000 to 4,999</c:v>
            </c:pt>
          </c:strCache>
        </c:strRef>
      </c:tx>
      <c:layout>
        <c:manualLayout>
          <c:xMode val="edge"/>
          <c:yMode val="edge"/>
          <c:x val="0.16883766754674956"/>
          <c:y val="2.264991369322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Districts!$N$13</c:f>
              <c:strCache>
                <c:ptCount val="1"/>
                <c:pt idx="0">
                  <c:v>Districts with Total FTE Enrollment 3,000 to 4,999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Districts!$J$2:$J$322</c:f>
              <c:numCache>
                <c:formatCode>_(* #,##0_);_(* \(#,##0\);_(* "-"??_);_(@_)</c:formatCode>
                <c:ptCount val="321"/>
                <c:pt idx="0">
                  <c:v>3148.52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3467.41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4446.29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3269.56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3340.25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3430</c:v>
                </c:pt>
                <c:pt idx="63">
                  <c:v>3383.38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3269.48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4356.09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4618.8999999999996</c:v>
                </c:pt>
                <c:pt idx="80">
                  <c:v>3873.29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3573.34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3496.32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3928.92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4509.1000000000004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3471.38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3604.91</c:v>
                </c:pt>
                <c:pt idx="216">
                  <c:v>3214.91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4043.48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4311.29</c:v>
                </c:pt>
                <c:pt idx="237">
                  <c:v>3692.75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4415.28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4739.07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3940.2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3141.09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3363.29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4302.07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1336.27</c:v>
                </c:pt>
              </c:numCache>
            </c:numRef>
          </c:xVal>
          <c:yVal>
            <c:numRef>
              <c:f>Districts!$K$2:$K$322</c:f>
              <c:numCache>
                <c:formatCode>"$"#,##0</c:formatCode>
                <c:ptCount val="321"/>
                <c:pt idx="0">
                  <c:v>20080.010814604957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18851.836933042243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21181.15413974347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20310.278850976887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18275.509904947234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20037.010346938772</c:v>
                </c:pt>
                <c:pt idx="63">
                  <c:v>16081.156769266236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16994.417173373135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18040.866768133805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19560.258897140015</c:v>
                </c:pt>
                <c:pt idx="80">
                  <c:v>18004.473744542756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18083.592689192741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16503.417001304228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19389.893904686276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17612.322181810116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17772.612946436286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14718.154217442321</c:v>
                </c:pt>
                <c:pt idx="216">
                  <c:v>18482.381656096131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16133.07396598969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19955.606363756553</c:v>
                </c:pt>
                <c:pt idx="237">
                  <c:v>16908.644256990046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19222.161289884218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18655.653094383499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18925.21213897772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20344.522573374212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17306.04627908982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16110.853479836454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77-4347-822E-8DBABC873F8B}"/>
            </c:ext>
          </c:extLst>
        </c:ser>
        <c:ser>
          <c:idx val="1"/>
          <c:order val="1"/>
          <c:tx>
            <c:strRef>
              <c:f>Districts!$N$1</c:f>
              <c:strCache>
                <c:ptCount val="1"/>
                <c:pt idx="0">
                  <c:v>Aberdeen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xVal>
            <c:numRef>
              <c:f>Districts!$N$9</c:f>
              <c:numCache>
                <c:formatCode>_(* #,##0_);_(* \(#,##0\);_(* "-"??_);_(@_)</c:formatCode>
                <c:ptCount val="1"/>
                <c:pt idx="0">
                  <c:v>3148.52</c:v>
                </c:pt>
              </c:numCache>
            </c:numRef>
          </c:xVal>
          <c:yVal>
            <c:numRef>
              <c:f>Districts!$N$12</c:f>
              <c:numCache>
                <c:formatCode>"$"#,##0</c:formatCode>
                <c:ptCount val="1"/>
                <c:pt idx="0">
                  <c:v>20080.010814604957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77-4347-822E-8DBABC87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60159"/>
        <c:axId val="1532104607"/>
      </c:scatterChart>
      <c:valAx>
        <c:axId val="113260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FTE Enrollment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2104607"/>
        <c:crosses val="autoZero"/>
        <c:crossBetween val="midCat"/>
      </c:valAx>
      <c:valAx>
        <c:axId val="1532104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FTE Expenditures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601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Districts!$N$15</c:f>
          <c:strCache>
            <c:ptCount val="1"/>
            <c:pt idx="0">
              <c:v>Aberdeen SY2023-24 Distribution of Expenditures by Object of Expenditure Compared to Districts with Total FTE Enrollment 3,000 to 4,999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Districts!$O$16</c:f>
              <c:strCache>
                <c:ptCount val="1"/>
                <c:pt idx="0">
                  <c:v>Aberdeen</c:v>
                </c:pt>
              </c:strCache>
            </c:strRef>
          </c:tx>
          <c:spPr>
            <a:pattFill prst="pct90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Districts!$N$17:$N$23</c:f>
              <c:strCache>
                <c:ptCount val="7"/>
                <c:pt idx="0">
                  <c:v>Salaries - Certificated</c:v>
                </c:pt>
                <c:pt idx="1">
                  <c:v>Salaries - Classified</c:v>
                </c:pt>
                <c:pt idx="2">
                  <c:v>Employee Benefits**</c:v>
                </c:pt>
                <c:pt idx="3">
                  <c:v>Supplies/Instr Resources**</c:v>
                </c:pt>
                <c:pt idx="4">
                  <c:v>Purchased Services</c:v>
                </c:pt>
                <c:pt idx="5">
                  <c:v>Travel</c:v>
                </c:pt>
                <c:pt idx="6">
                  <c:v>Capital Outlay</c:v>
                </c:pt>
              </c:strCache>
            </c:strRef>
          </c:cat>
          <c:val>
            <c:numRef>
              <c:f>Districts!$O$17:$O$23</c:f>
              <c:numCache>
                <c:formatCode>0.0%</c:formatCode>
                <c:ptCount val="7"/>
                <c:pt idx="0">
                  <c:v>0.37842216777455223</c:v>
                </c:pt>
                <c:pt idx="1">
                  <c:v>0.19210975705537922</c:v>
                </c:pt>
                <c:pt idx="2">
                  <c:v>0.21140469457005726</c:v>
                </c:pt>
                <c:pt idx="3">
                  <c:v>5.5807618935261191E-2</c:v>
                </c:pt>
                <c:pt idx="4">
                  <c:v>0.14833319158881519</c:v>
                </c:pt>
                <c:pt idx="5">
                  <c:v>3.7724934233724161E-3</c:v>
                </c:pt>
                <c:pt idx="6">
                  <c:v>1.0150076652562472E-2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2-4839-A19A-A4C79A8F9F40}"/>
            </c:ext>
          </c:extLst>
        </c:ser>
        <c:ser>
          <c:idx val="2"/>
          <c:order val="1"/>
          <c:tx>
            <c:strRef>
              <c:f>Districts!$P$16</c:f>
              <c:strCache>
                <c:ptCount val="1"/>
                <c:pt idx="0">
                  <c:v>Districts with Total FTE Enrollment 3,000 to 4,999</c:v>
                </c:pt>
              </c:strCache>
            </c:strRef>
          </c:tx>
          <c:spPr>
            <a:pattFill prst="dkUpDiag">
              <a:fgClr>
                <a:sysClr val="window" lastClr="FFFFFF">
                  <a:lumMod val="50000"/>
                </a:sys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Districts!$N$17:$N$23</c:f>
              <c:strCache>
                <c:ptCount val="7"/>
                <c:pt idx="0">
                  <c:v>Salaries - Certificated</c:v>
                </c:pt>
                <c:pt idx="1">
                  <c:v>Salaries - Classified</c:v>
                </c:pt>
                <c:pt idx="2">
                  <c:v>Employee Benefits**</c:v>
                </c:pt>
                <c:pt idx="3">
                  <c:v>Supplies/Instr Resources**</c:v>
                </c:pt>
                <c:pt idx="4">
                  <c:v>Purchased Services</c:v>
                </c:pt>
                <c:pt idx="5">
                  <c:v>Travel</c:v>
                </c:pt>
                <c:pt idx="6">
                  <c:v>Capital Outlay</c:v>
                </c:pt>
              </c:strCache>
            </c:strRef>
          </c:cat>
          <c:val>
            <c:numRef>
              <c:f>Districts!$P$17:$P$23</c:f>
              <c:numCache>
                <c:formatCode>0.0%</c:formatCode>
                <c:ptCount val="7"/>
                <c:pt idx="0">
                  <c:v>0.42409180798645746</c:v>
                </c:pt>
                <c:pt idx="1">
                  <c:v>0.17291826754304807</c:v>
                </c:pt>
                <c:pt idx="2">
                  <c:v>0.21159265909811251</c:v>
                </c:pt>
                <c:pt idx="3">
                  <c:v>5.2986171799371339E-2</c:v>
                </c:pt>
                <c:pt idx="4">
                  <c:v>0.13074835323608269</c:v>
                </c:pt>
                <c:pt idx="5">
                  <c:v>2.6243866526566625E-3</c:v>
                </c:pt>
                <c:pt idx="6">
                  <c:v>5.0383536842713616E-3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2-4839-A19A-A4C79A8F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04345520"/>
        <c:axId val="386117472"/>
        <c:extLst/>
      </c:barChart>
      <c:catAx>
        <c:axId val="704345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117472"/>
        <c:crosses val="autoZero"/>
        <c:auto val="1"/>
        <c:lblAlgn val="ctr"/>
        <c:lblOffset val="100"/>
        <c:noMultiLvlLbl val="0"/>
      </c:catAx>
      <c:valAx>
        <c:axId val="38611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4345520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161924</xdr:colOff>
      <xdr:row>6</xdr:row>
      <xdr:rowOff>85724</xdr:rowOff>
    </xdr:from>
    <xdr:to>
      <xdr:col>71</xdr:col>
      <xdr:colOff>41909</xdr:colOff>
      <xdr:row>23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FEFD84-C613-4973-9DEF-0A0B379C1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</xdr:col>
      <xdr:colOff>152400</xdr:colOff>
      <xdr:row>26</xdr:row>
      <xdr:rowOff>76199</xdr:rowOff>
    </xdr:from>
    <xdr:to>
      <xdr:col>71</xdr:col>
      <xdr:colOff>32385</xdr:colOff>
      <xdr:row>42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6DB52C-B81F-4913-8655-C231BCC7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Jeffrey Naas" refreshedDate="45684.651139699075" backgroundQuery="1" createdVersion="3" refreshedVersion="8" minRefreshableVersion="3" recordCount="0" tupleCache="1" supportSubquery="1" supportAdvancedDrill="1" xr:uid="{670440C3-EC1D-4C28-A1B1-89E4402B31BA}">
  <cacheSource type="external" connectionId="5"/>
  <cacheFields count="7">
    <cacheField name="[Measures].[MeasuresLevel]" caption="MeasuresLevel" numFmtId="0" hierarchy="18">
      <sharedItems count="2">
        <s v="[Measures].[Enr]" c="Enr"/>
        <s v="[Measures].[Exp]" c="Exp"/>
      </sharedItems>
    </cacheField>
    <cacheField name="[Enrollment].[SchoolYear].[SchoolYear]" caption="SchoolYear" numFmtId="0" hierarchy="6" level="1">
      <sharedItems count="30">
        <s v="[Enrollment].[SchoolYear].&amp;[2024-25]" c="2024-25"/>
        <s v="[Enrollment].[SchoolYear].&amp;[2023-24]" c="2023-24"/>
        <s v="[Enrollment].[SchoolYear].&amp;[1999-00]" c="1999-00"/>
        <s v="[Enrollment].[SchoolYear].&amp;[1995-96]" c="1995-96"/>
        <s v="[Enrollment].[SchoolYear].&amp;[1996-97]" c="1996-97"/>
        <s v="[Enrollment].[SchoolYear].&amp;[2000-01]" c="2000-01"/>
        <s v="[Enrollment].[SchoolYear].&amp;[2001-02]" c="2001-02"/>
        <s v="[Enrollment].[SchoolYear].&amp;[1997-98]" c="1997-98"/>
        <s v="[Enrollment].[SchoolYear].&amp;[2002-03]" c="2002-03"/>
        <s v="[Enrollment].[SchoolYear].&amp;[1998-99]" c="1998-99"/>
        <s v="[Enrollment].[SchoolYear].&amp;[2003-04]" c="2003-04"/>
        <s v="[Enrollment].[SchoolYear].&amp;[2004-05]" c="2004-05"/>
        <s v="[Enrollment].[SchoolYear].&amp;[2005-06]" c="2005-06"/>
        <s v="[Enrollment].[SchoolYear].&amp;[2006-07]" c="2006-07"/>
        <s v="[Enrollment].[SchoolYear].&amp;[2007-08]" c="2007-08"/>
        <s v="[Enrollment].[SchoolYear].&amp;[2008-09]" c="2008-09"/>
        <s v="[Enrollment].[SchoolYear].&amp;[2009-10]" c="2009-10"/>
        <s v="[Enrollment].[SchoolYear].&amp;[2010-11]" c="2010-11"/>
        <s v="[Enrollment].[SchoolYear].&amp;[2011-12]" c="2011-12"/>
        <s v="[Enrollment].[SchoolYear].&amp;[2012-13]" c="2012-13"/>
        <s v="[Enrollment].[SchoolYear].&amp;[2013-14]" c="2013-14"/>
        <s v="[Enrollment].[SchoolYear].&amp;[2014-15]" c="2014-15"/>
        <s v="[Enrollment].[SchoolYear].&amp;[2015-16]" c="2015-16"/>
        <s v="[Enrollment].[SchoolYear].&amp;[2016-17]" c="2016-17"/>
        <s v="[Enrollment].[SchoolYear].&amp;[2017-18]" c="2017-18"/>
        <s v="[Enrollment].[SchoolYear].&amp;[2018-19]" c="2018-19"/>
        <s v="[Enrollment].[SchoolYear].&amp;[2019-20]" c="2019-20"/>
        <s v="[Enrollment].[SchoolYear].&amp;[2020-21]" c="2020-21"/>
        <s v="[Enrollment].[SchoolYear].&amp;[2021-22]" c="2021-22"/>
        <s v="[Enrollment].[SchoolYear].&amp;[2022-23]" c="2022-23"/>
      </sharedItems>
    </cacheField>
    <cacheField name="[Expenditures].[SchoolYear].[SchoolYear]" caption="SchoolYear" numFmtId="0" hierarchy="11" level="1">
      <sharedItems count="30">
        <s v="[Expenditures].[SchoolYear].&amp;[2023-24]" c="2023-24"/>
        <s v="[Expenditures].[SchoolYear].&amp;[1995-96]" c="1995-96"/>
        <s v="[Expenditures].[SchoolYear].&amp;[1999-00]" c="1999-00"/>
        <s v="[Expenditures].[SchoolYear].&amp;[1996-97]" c="1996-97"/>
        <s v="[Expenditures].[SchoolYear].&amp;[2000-01]" c="2000-01"/>
        <s v="[Expenditures].[SchoolYear].&amp;[1997-98]" c="1997-98"/>
        <s v="[Expenditures].[SchoolYear].&amp;[2001-02]" c="2001-02"/>
        <s v="[Expenditures].[SchoolYear].&amp;[2002-03]" c="2002-03"/>
        <s v="[Expenditures].[SchoolYear].&amp;[1998-99]" c="1998-99"/>
        <s v="[Expenditures].[SchoolYear].&amp;[2003-04]" c="2003-04"/>
        <s v="[Expenditures].[SchoolYear].&amp;[2004-05]" c="2004-05"/>
        <s v="[Expenditures].[SchoolYear].&amp;[2005-06]" c="2005-06"/>
        <s v="[Expenditures].[SchoolYear].&amp;[2006-07]" c="2006-07"/>
        <s v="[Expenditures].[SchoolYear].&amp;[2007-08]" c="2007-08"/>
        <s v="[Expenditures].[SchoolYear].&amp;[2008-09]" c="2008-09"/>
        <s v="[Expenditures].[SchoolYear].&amp;[2009-10]" c="2009-10"/>
        <s v="[Expenditures].[SchoolYear].&amp;[2010-11]" c="2010-11"/>
        <s v="[Expenditures].[SchoolYear].&amp;[2011-12]" c="2011-12"/>
        <s v="[Expenditures].[SchoolYear].&amp;[2012-13]" c="2012-13"/>
        <s v="[Expenditures].[SchoolYear].&amp;[2013-14]" c="2013-14"/>
        <s v="[Expenditures].[SchoolYear].&amp;[2014-15]" c="2014-15"/>
        <s v="[Expenditures].[SchoolYear].&amp;[2015-16]" c="2015-16"/>
        <s v="[Expenditures].[SchoolYear].&amp;[2016-17]" c="2016-17"/>
        <s v="[Expenditures].[SchoolYear].&amp;[2017-18]" c="2017-18"/>
        <s v="[Expenditures].[SchoolYear].&amp;[2018-19]" c="2018-19"/>
        <s v="[Expenditures].[SchoolYear].&amp;[2019-20]" c="2019-20"/>
        <s v="[Expenditures].[SchoolYear].&amp;[2020-21]" c="2020-21"/>
        <s v="[Expenditures].[SchoolYear].&amp;[2021-22]" c="2021-22"/>
        <s v="[Expenditures].[SchoolYear].&amp;[2022-23]" c="2022-23"/>
        <s v="[Expenditures].[SchoolYear].&amp;[2024-25]" c="2024-25"/>
      </sharedItems>
    </cacheField>
    <cacheField name="[Expenditures].[RecastObjectTitle].[RecastObjectTitle]" caption="RecastObjectTitle" numFmtId="0" hierarchy="16" level="1">
      <sharedItems count="7">
        <s v="[Expenditures].[RecastObjectTitle].&amp;[Travel]" c="Travel"/>
        <s v="[Expenditures].[RecastObjectTitle].&amp;[Purchased Services]" c="Purchased Services"/>
        <s v="[Expenditures].[RecastObjectTitle].&amp;[Employee Benefits**]" c="Employee Benefits**"/>
        <s v="[Expenditures].[RecastObjectTitle].&amp;[Salaries - Classified]" c="Salaries - Classified"/>
        <s v="[Expenditures].[RecastObjectTitle].&amp;[Supplies/Instr Resources**]" c="Supplies/Instr Resources**"/>
        <s v="[Expenditures].[RecastObjectTitle].&amp;[Capital Outlay]" c="Capital Outlay"/>
        <s v="[Expenditures].[RecastObjectTitle].&amp;[Salaries - Certificated]" c="Salaries - Certificated"/>
      </sharedItems>
    </cacheField>
    <cacheField name="[Enrollment].[DistTitle].[DistTitle]" caption="DistTitle" numFmtId="0" hierarchy="8" level="1">
      <sharedItems count="320">
        <s v="[Enrollment].[DistTitle].&amp;[Aberdeen]" c="Aberdeen"/>
        <s v="[Enrollment].[DistTitle].&amp;[Oakville]" c="Oakville"/>
        <s v="[Enrollment].[DistTitle].&amp;[Impact-Commencement Bay Elementary Charter]" c="Impact-Commencement Bay Elementary Charter"/>
        <s v="[Enrollment].[DistTitle].&amp;[Pinnacles Prep Charter]" c="Pinnacles Prep Charter"/>
        <s v="[Enrollment].[DistTitle].&amp;[Lyle]" c="Lyle"/>
        <s v="[Enrollment].[DistTitle].&amp;[Camas]" c="Camas"/>
        <s v="[Enrollment].[DistTitle].&amp;[Toutle Lake]" c="Toutle Lake"/>
        <s v="[Enrollment].[DistTitle].&amp;[Centralia]" c="Centralia"/>
        <s v="[Enrollment].[DistTitle].&amp;[Everett]" c="Everett"/>
        <s v="[Enrollment].[DistTitle].&amp;[Pomeroy]" c="Pomeroy"/>
        <s v="[Enrollment].[DistTitle].&amp;[Quincy]" c="Quincy"/>
        <s v="[Enrollment].[DistTitle].&amp;[Summit Olympus Charter]" c="Summit Olympus Charter"/>
        <s v="[Enrollment].[DistTitle].&amp;[Pateros]" c="Pateros"/>
        <s v="[Enrollment].[DistTitle].&amp;[Toppenish]" c="Toppenish"/>
        <s v="[Enrollment].[DistTitle].&amp;[Tumwater]" c="Tumwater"/>
        <s v="[Enrollment].[DistTitle].&amp;[East Valley (Spokane)]" c="East Valley (Spokane)"/>
        <s v="[Enrollment].[DistTitle].&amp;[Lind]" c="Lind"/>
        <s v="[Enrollment].[DistTitle].&amp;[Endicott]" c="Endicott"/>
        <s v="[Enrollment].[DistTitle].&amp;[Cape Flattery]" c="Cape Flattery"/>
        <s v="[Enrollment].[DistTitle].&amp;[Bainbridge Island]" c="Bainbridge Island"/>
        <s v="[Enrollment].[DistTitle].&amp;[San Juan Island]" c="San Juan Island"/>
        <s v="[Enrollment].[DistTitle].&amp;[Satsop]" c="Satsop"/>
        <s v="[Enrollment].[DistTitle].&amp;[Ephrata]" c="Ephrata"/>
        <s v="[Enrollment].[DistTitle].&amp;[Quileute Tribal]" c="Quileute Tribal"/>
        <s v="[Enrollment].[DistTitle].&amp;[Rosalia]" c="Rosalia"/>
        <s v="[Enrollment].[DistTitle].&amp;[Lake Washington]" c="Lake Washington"/>
        <s v="[Enrollment].[DistTitle].&amp;[Granger]" c="Granger"/>
        <s v="[Enrollment].[DistTitle].&amp;[Newport]" c="Newport"/>
        <s v="[Enrollment].[DistTitle].&amp;[Orondo]" c="Orondo"/>
        <s v="[Enrollment].[DistTitle].&amp;[Tahoma]" c="Tahoma"/>
        <s v="[Enrollment].[DistTitle].&amp;[Coupeville]" c="Coupeville"/>
        <s v="[Enrollment].[DistTitle].&amp;[Pullman]" c="Pullman"/>
        <s v="[Enrollment].[DistTitle].&amp;[Hockinson]" c="Hockinson"/>
        <s v="[Enrollment].[DistTitle].&amp;[Queets-Clearwater]" c="Queets-Clearwater"/>
        <s v="[Enrollment].[DistTitle].&amp;[Lacrosse]" c="Lacrosse"/>
        <s v="[Enrollment].[DistTitle].&amp;[Seattle]" c="Seattle"/>
        <s v="[Enrollment].[DistTitle].&amp;[Port Townsend]" c="Port Townsend"/>
        <s v="[Enrollment].[DistTitle].&amp;[Kent]" c="Kent"/>
        <s v="[Enrollment].[DistTitle].&amp;[Sprague]" c="Sprague"/>
        <s v="[Enrollment].[DistTitle].&amp;[Castle Rock]" c="Castle Rock"/>
        <s v="[Enrollment].[DistTitle].&amp;[Yakama Nation Tribal]" c="Yakama Nation Tribal"/>
        <s v="[Enrollment].[DistTitle].&amp;[Clarkston]" c="Clarkston"/>
        <s v="[Enrollment].[DistTitle].&amp;[Sumner]" c="Sumner"/>
        <s v="[Enrollment].[DistTitle].&amp;[Royal]" c="Royal"/>
        <s v="[Enrollment].[DistTitle].&amp;[Orchard Prairie]" c="Orchard Prairie"/>
        <s v="[Enrollment].[DistTitle].&amp;[Skykomish]" c="Skykomish"/>
        <s v="[Enrollment].[DistTitle].&amp;[Spokane Intl Acad Charter]" c="Spokane Intl Acad Charter"/>
        <s v="[Enrollment].[DistTitle].&amp;[Omak]" c="Omak"/>
        <s v="[Enrollment].[DistTitle].&amp;[Palouse]" c="Palouse"/>
        <s v="[Enrollment].[DistTitle].&amp;[Liberty]" c="Liberty"/>
        <s v="[Enrollment].[DistTitle].&amp;[Garfield]" c="Garfield"/>
        <s v="[Enrollment].[DistTitle].&amp;[Summit Atlas Charter]" c="Summit Atlas Charter"/>
        <s v="[Enrollment].[DistTitle].&amp;[Finley]" c="Finley"/>
        <s v="[Enrollment].[DistTitle].&amp;[Highland]" c="Highland"/>
        <s v="[Enrollment].[DistTitle].&amp;[St. John]" c="St. John"/>
        <s v="[Enrollment].[DistTitle].&amp;[Arlington]" c="Arlington"/>
        <s v="[Enrollment].[DistTitle].&amp;[Wilbur]" c="Wilbur"/>
        <s v="[Enrollment].[DistTitle].&amp;[Roosevelt]" c="Roosevelt"/>
        <s v="[Enrollment].[DistTitle].&amp;[Valley]" c="Valley"/>
        <s v="[Enrollment].[DistTitle].&amp;[Curlew]" c="Curlew"/>
        <s v="[Enrollment].[DistTitle].&amp;[Mukilteo]" c="Mukilteo"/>
        <s v="[Enrollment].[DistTitle].&amp;[Kiona-Benton City]" c="Kiona-Benton City"/>
        <s v="[Enrollment].[DistTitle].&amp;[Republic]" c="Republic"/>
        <s v="[Enrollment].[DistTitle].&amp;[Eatonville]" c="Eatonville"/>
        <s v="[Enrollment].[DistTitle].&amp;[Riverside]" c="Riverside"/>
        <s v="[Enrollment].[DistTitle].&amp;[Mabton]" c="Mabton"/>
        <s v="[Enrollment].[DistTitle].&amp;[Shoreline]" c="Shoreline"/>
        <s v="[Enrollment].[DistTitle].&amp;[Lynden]" c="Lynden"/>
        <s v="[Enrollment].[DistTitle].&amp;[Suquamish Tribal]" c="Suquamish Tribal"/>
        <s v="[Enrollment].[DistTitle].&amp;[Grandview]" c="Grandview"/>
        <s v="[Enrollment].[DistTitle].&amp;[Lumen Charter]" c="Lumen Charter"/>
        <s v="[Enrollment].[DistTitle].&amp;[Kahlotus]" c="Kahlotus"/>
        <s v="[Enrollment].[DistTitle].&amp;[Morton]" c="Morton"/>
        <s v="[Enrollment].[DistTitle].&amp;[Mount Pleasant]" c="Mount Pleasant"/>
        <s v="[Enrollment].[DistTitle].&amp;[Star]" c="Star"/>
        <s v="[Enrollment].[DistTitle].&amp;[Mercer Island]" c="Mercer Island"/>
        <s v="[Enrollment].[DistTitle].&amp;[Kettle Falls]" c="Kettle Falls"/>
        <s v="[Enrollment].[DistTitle].&amp;[Waitsburg]" c="Waitsburg"/>
        <s v="[Enrollment].[DistTitle].&amp;[Bremerton]" c="Bremerton"/>
        <s v="[Enrollment].[DistTitle].&amp;[Central Kitsap]" c="Central Kitsap"/>
        <s v="[Enrollment].[DistTitle].&amp;[Vancouver]" c="Vancouver"/>
        <s v="[Enrollment].[DistTitle].&amp;[Onion Creek]" c="Onion Creek"/>
        <s v="[Enrollment].[DistTitle].&amp;[Chimacum]" c="Chimacum"/>
        <s v="[Enrollment].[DistTitle].&amp;[Ocosta]" c="Ocosta"/>
        <s v="[Enrollment].[DistTitle].&amp;[Damman]" c="Damman"/>
        <s v="[Enrollment].[DistTitle].&amp;[North Thurston]" c="North Thurston"/>
        <s v="[Enrollment].[DistTitle].&amp;[Naselle-Grays River Valley]" c="Naselle-Grays River Valley"/>
        <s v="[Enrollment].[DistTitle].&amp;[Sunnyside]" c="Sunnyside"/>
        <s v="[Enrollment].[DistTitle].&amp;[Pioneer]" c="Pioneer"/>
        <s v="[Enrollment].[DistTitle].&amp;[Concrete]" c="Concrete"/>
        <s v="[Enrollment].[DistTitle].&amp;[Manson]" c="Manson"/>
        <s v="[Enrollment].[DistTitle].&amp;[Ocean Beach]" c="Ocean Beach"/>
        <s v="[Enrollment].[DistTitle].&amp;[Snohomish]" c="Snohomish"/>
        <s v="[Enrollment].[DistTitle].&amp;[Olympia]" c="Olympia"/>
        <s v="[Enrollment].[DistTitle].&amp;[Kittitas]" c="Kittitas"/>
        <s v="[Enrollment].[DistTitle].&amp;[Stevenson-Carson]" c="Stevenson-Carson"/>
        <s v="[Enrollment].[DistTitle].&amp;[Pride Prep Charter]" c="Pride Prep Charter"/>
        <s v="[Enrollment].[DistTitle].&amp;[McCleary]" c="McCleary"/>
        <s v="[Enrollment].[DistTitle].&amp;[Okanogan]" c="Okanogan"/>
        <s v="[Enrollment].[DistTitle].&amp;[North Kitsap]" c="North Kitsap"/>
        <s v="[Enrollment].[DistTitle].&amp;[Meridian]" c="Meridian"/>
        <s v="[Enrollment].[DistTitle].&amp;[Othello]" c="Othello"/>
        <s v="[Enrollment].[DistTitle].&amp;[Trout Lake]" c="Trout Lake"/>
        <s v="[Enrollment].[DistTitle].&amp;[Enumclaw]" c="Enumclaw"/>
        <s v="[Enrollment].[DistTitle].&amp;[Port Angeles]" c="Port Angeles"/>
        <s v="[Enrollment].[DistTitle].&amp;[Columbia (Stevens)]" c="Columbia (Stevens)"/>
        <s v="[Enrollment].[DistTitle].&amp;[Harrington]" c="Harrington"/>
        <s v="[Enrollment].[DistTitle].&amp;[Pe Ell]" c="Pe Ell"/>
        <s v="[Enrollment].[DistTitle].&amp;[Muckleshoot Tribal]" c="Muckleshoot Tribal"/>
        <s v="[Enrollment].[DistTitle].&amp;[Franklin Pierce]" c="Franklin Pierce"/>
        <s v="[Enrollment].[DistTitle].&amp;[Shaw Island]" c="Shaw Island"/>
        <s v="[Enrollment].[DistTitle].&amp;[Hood Canal]" c="Hood Canal"/>
        <s v="[Enrollment].[DistTitle].&amp;[Bellevue]" c="Bellevue"/>
        <s v="[Enrollment].[DistTitle].&amp;[Lake Stevens]" c="Lake Stevens"/>
        <s v="[Enrollment].[DistTitle].&amp;[Paterson]" c="Paterson"/>
        <s v="[Enrollment].[DistTitle].&amp;[Klickitat]" c="Klickitat"/>
        <s v="[Enrollment].[DistTitle].&amp;[Darrington]" c="Darrington"/>
        <s v="[Enrollment].[DistTitle].&amp;[Zillah]" c="Zillah"/>
        <s v="[Enrollment].[DistTitle].&amp;[Ellensburg]" c="Ellensburg"/>
        <s v="[Enrollment].[DistTitle].&amp;[Colton]" c="Colton"/>
        <s v="[Enrollment].[DistTitle].&amp;[White Pass]" c="White Pass"/>
        <s v="[Enrollment].[DistTitle].&amp;[Sedro-Woolley]" c="Sedro-Woolley"/>
        <s v="[Enrollment].[DistTitle].&amp;[Columbia (Walla Walla)]" c="Columbia (Walla Walla)"/>
        <s v="[Enrollment].[DistTitle].&amp;[Nine Mile Falls]" c="Nine Mile Falls"/>
        <s v="[Enrollment].[DistTitle].&amp;[Mount Baker]" c="Mount Baker"/>
        <s v="[Enrollment].[DistTitle].&amp;[Kennewick]" c="Kennewick"/>
        <s v="[Enrollment].[DistTitle].&amp;[Renton]" c="Renton"/>
        <s v="[Enrollment].[DistTitle].&amp;[Longview]" c="Longview"/>
        <s v="[Enrollment].[DistTitle].&amp;[Bellingham]" c="Bellingham"/>
        <s v="[Enrollment].[DistTitle].&amp;[Paschal Sherman Tribal]" c="Paschal Sherman Tribal"/>
        <s v="[Enrollment].[DistTitle].&amp;[West Valley (Spokane)]" c="West Valley (Spokane)"/>
        <s v="[Enrollment].[DistTitle].&amp;[Tekoa]" c="Tekoa"/>
        <s v="[Enrollment].[DistTitle].&amp;[Spokane]" c="Spokane"/>
        <s v="[Enrollment].[DistTitle].&amp;[Bethel]" c="Bethel"/>
        <s v="[Enrollment].[DistTitle].&amp;[Waterville]" c="Waterville"/>
        <s v="[Enrollment].[DistTitle].&amp;[Montesano]" c="Montesano"/>
        <s v="[Enrollment].[DistTitle].&amp;[Sultan]" c="Sultan"/>
        <s v="[Enrollment].[DistTitle].&amp;[Lopez Island]" c="Lopez Island"/>
        <s v="[Enrollment].[DistTitle].&amp;[University Place]" c="University Place"/>
        <s v="[Enrollment].[DistTitle].&amp;[Rainier]" c="Rainier"/>
        <s v="[Enrollment].[DistTitle].&amp;[Lamont]" c="Lamont"/>
        <s v="[Enrollment].[DistTitle].&amp;[Creston]" c="Creston"/>
        <s v="[Enrollment].[DistTitle].&amp;[Lake Quinault]" c="Lake Quinault"/>
        <s v="[Enrollment].[DistTitle].&amp;[South Kitsap]" c="South Kitsap"/>
        <s v="[Enrollment].[DistTitle].&amp;[Ritzville]" c="Ritzville"/>
        <s v="[Enrollment].[DistTitle].&amp;[Washtucna]" c="Washtucna"/>
        <s v="[Enrollment].[DistTitle].&amp;[Carbonado]" c="Carbonado"/>
        <s v="[Enrollment].[DistTitle].&amp;[Fife]" c="Fife"/>
        <s v="[Enrollment].[DistTitle].&amp;[Battle Ground]" c="Battle Ground"/>
        <s v="[Enrollment].[DistTitle].&amp;[Crescent]" c="Crescent"/>
        <s v="[Enrollment].[DistTitle].&amp;[Nespelem]" c="Nespelem"/>
        <s v="[Enrollment].[DistTitle].&amp;[Issaquah]" c="Issaquah"/>
        <s v="[Enrollment].[DistTitle].&amp;[Prosser]" c="Prosser"/>
        <s v="[Enrollment].[DistTitle].&amp;[Tukwila]" c="Tukwila"/>
        <s v="[Enrollment].[DistTitle].&amp;[Central Valley]" c="Central Valley"/>
        <s v="[Enrollment].[DistTitle].&amp;[Mary Walker]" c="Mary Walker"/>
        <s v="[Enrollment].[DistTitle].&amp;[La Conner]" c="La Conner"/>
        <s v="[Enrollment].[DistTitle].&amp;[Touchet]" c="Touchet"/>
        <s v="[Enrollment].[DistTitle].&amp;[Tonasket]" c="Tonasket"/>
        <s v="[Enrollment].[DistTitle].&amp;[Snoqualmie Valley]" c="Snoqualmie Valley"/>
        <s v="[Enrollment].[DistTitle].&amp;[Colville]" c="Colville"/>
        <s v="[Enrollment].[DistTitle].&amp;[Dieringer]" c="Dieringer"/>
        <s v="[Enrollment].[DistTitle].&amp;[Blaine]" c="Blaine"/>
        <s v="[Enrollment].[DistTitle].&amp;[Wilson Creek]" c="Wilson Creek"/>
        <s v="[Enrollment].[DistTitle].&amp;[Richland]" c="Richland"/>
        <s v="[Enrollment].[DistTitle].&amp;[Oak Harbor]" c="Oak Harbor"/>
        <s v="[Enrollment].[DistTitle].&amp;[Boistfort]" c="Boistfort"/>
        <s v="[Enrollment].[DistTitle].&amp;[Napavine]" c="Napavine"/>
        <s v="[Enrollment].[DistTitle].&amp;[Kalama]" c="Kalama"/>
        <s v="[Enrollment].[DistTitle].&amp;[Cle Elum-Roslyn]" c="Cle Elum-Roslyn"/>
        <s v="[Enrollment].[DistTitle].&amp;[Kelso]" c="Kelso"/>
        <s v="[Enrollment].[DistTitle].&amp;[Wellpinit]" c="Wellpinit"/>
        <s v="[Enrollment].[DistTitle].&amp;[Bickleton]" c="Bickleton"/>
        <s v="[Enrollment].[DistTitle].&amp;[Adna]" c="Adna"/>
        <s v="[Enrollment].[DistTitle].&amp;[Woodland]" c="Woodland"/>
        <s v="[Enrollment].[DistTitle].&amp;[Mount Vernon]" c="Mount Vernon"/>
        <s v="[Enrollment].[DistTitle].&amp;[Northshore]" c="Northshore"/>
        <s v="[Enrollment].[DistTitle].&amp;[Mount Adams]" c="Mount Adams"/>
        <s v="[Enrollment].[DistTitle].&amp;[Union Gap]" c="Union Gap"/>
        <s v="[Enrollment].[DistTitle].&amp;[Benge]" c="Benge"/>
        <s v="[Enrollment].[DistTitle].&amp;[College Place]" c="College Place"/>
        <s v="[Enrollment].[DistTitle].&amp;[Sequim]" c="Sequim"/>
        <s v="[Enrollment].[DistTitle].&amp;[Cascade]" c="Cascade"/>
        <s v="[Enrollment].[DistTitle].&amp;[Griffin]" c="Griffin"/>
        <s v="[Enrollment].[DistTitle].&amp;[Pasco]" c="Pasco"/>
        <s v="[Enrollment].[DistTitle].&amp;[Wishkah Valley]" c="Wishkah Valley"/>
        <s v="[Enrollment].[DistTitle].&amp;[Quilcene]" c="Quilcene"/>
        <s v="[Enrollment].[DistTitle].&amp;[Impact-Black River Elementary Charter]" c="Impact-Black River Elementary Charter"/>
        <s v="[Enrollment].[DistTitle].&amp;[Almira]" c="Almira"/>
        <s v="[Enrollment].[DistTitle].&amp;[Freeman]" c="Freeman"/>
        <s v="[Enrollment].[DistTitle].&amp;[Orcas Island]" c="Orcas Island"/>
        <s v="[Enrollment].[DistTitle].&amp;[Lake Chelan]" c="Lake Chelan"/>
        <s v="[Enrollment].[DistTitle].&amp;[Marysville]" c="Marysville"/>
        <s v="[Enrollment].[DistTitle].&amp;[Steptoe]" c="Steptoe"/>
        <s v="[Enrollment].[DistTitle].&amp;[South Bend]" c="South Bend"/>
        <s v="[Enrollment].[DistTitle].&amp;[Yelm]" c="Yelm"/>
        <s v="[Enrollment].[DistTitle].&amp;[Mansfield]" c="Mansfield"/>
        <s v="[Enrollment].[DistTitle].&amp;[Summit Valley]" c="Summit Valley"/>
        <s v="[Enrollment].[DistTitle].&amp;[Lakewood]" c="Lakewood"/>
        <s v="[Enrollment].[DistTitle].&amp;[Soap Lake]" c="Soap Lake"/>
        <s v="[Enrollment].[DistTitle].&amp;[Granite Falls]" c="Granite Falls"/>
        <s v="[Enrollment].[DistTitle].&amp;[La Center]" c="La Center"/>
        <s v="[Enrollment].[DistTitle].&amp;[Grapeview]" c="Grapeview"/>
        <s v="[Enrollment].[DistTitle].&amp;[Moses Lake]" c="Moses Lake"/>
        <s v="[Enrollment].[DistTitle].&amp;[Index]" c="Index"/>
        <s v="[Enrollment].[DistTitle].&amp;[Impact Charter]" c="Impact Charter"/>
        <s v="[Enrollment].[DistTitle].&amp;[Wapato]" c="Wapato"/>
        <s v="[Enrollment].[DistTitle].&amp;[Orient]" c="Orient"/>
        <s v="[Enrollment].[DistTitle].&amp;[Entiat]" c="Entiat"/>
        <s v="[Enrollment].[DistTitle].&amp;[Federal Way]" c="Federal Way"/>
        <s v="[Enrollment].[DistTitle].&amp;[West Valley (Yakima)]" c="West Valley (Yakima)"/>
        <s v="[Enrollment].[DistTitle].&amp;[Rooted School Vancouver Charter]" c="Rooted School Vancouver Charter"/>
        <s v="[Enrollment].[DistTitle].&amp;[Tenino]" c="Tenino"/>
        <s v="[Enrollment].[DistTitle].&amp;[Warden]" c="Warden"/>
        <s v="[Enrollment].[DistTitle].&amp;[White River]" c="White River"/>
        <s v="[Enrollment].[DistTitle].&amp;[Brinnon]" c="Brinnon"/>
        <s v="[Enrollment].[DistTitle].&amp;[East Valley (Yakima)]" c="East Valley (Yakima)"/>
        <s v="[Enrollment].[DistTitle].&amp;[Evergreen (Stevens)]" c="Evergreen (Stevens)"/>
        <s v="[Enrollment].[DistTitle].&amp;[Whatcom Intergenerational Charter]" c="Whatcom Intergenerational Charter"/>
        <s v="[Enrollment].[DistTitle].&amp;[Raymond]" c="Raymond"/>
        <s v="[Enrollment].[DistTitle].&amp;[Stanwood-Camano]" c="Stanwood-Camano"/>
        <s v="[Enrollment].[DistTitle].&amp;[Rochester]" c="Rochester"/>
        <s v="[Enrollment].[DistTitle].&amp;[Reardan-Edwall]" c="Reardan-Edwall"/>
        <s v="[Enrollment].[DistTitle].&amp;[Evergreen (Clark)]" c="Evergreen (Clark)"/>
        <s v="[Enrollment].[DistTitle].&amp;[Davenport]" c="Davenport"/>
        <s v="[Enrollment].[DistTitle].&amp;[Anacortes]" c="Anacortes"/>
        <s v="[Enrollment].[DistTitle].&amp;[Cosmopolis]" c="Cosmopolis"/>
        <s v="[Enrollment].[DistTitle].&amp;[Orting]" c="Orting"/>
        <s v="[Enrollment].[DistTitle].&amp;[Catalyst Bremerton Charter]" c="Catalyst Bremerton Charter"/>
        <s v="[Enrollment].[DistTitle].&amp;[Oroville]" c="Oroville"/>
        <s v="[Enrollment].[DistTitle].&amp;[WA HE LUT Tribal]" c="WA HE LUT Tribal"/>
        <s v="[Enrollment].[DistTitle].&amp;[Mossyrock]" c="Mossyrock"/>
        <s v="[Enrollment].[DistTitle].&amp;[Chief Leschi Tribal]" c="Chief Leschi Tribal"/>
        <s v="[Enrollment].[DistTitle].&amp;[Edmonds]" c="Edmonds"/>
        <s v="[Enrollment].[DistTitle].&amp;[Thorp]" c="Thorp"/>
        <s v="[Enrollment].[DistTitle].&amp;[Great Northern]" c="Great Northern"/>
        <s v="[Enrollment].[DistTitle].&amp;[Mill A]" c="Mill A"/>
        <s v="[Enrollment].[DistTitle].&amp;[Burlington-Edison]" c="Burlington-Edison"/>
        <s v="[Enrollment].[DistTitle].&amp;[Chehalis]" c="Chehalis"/>
        <s v="[Enrollment].[DistTitle].&amp;[Green Mountain]" c="Green Mountain"/>
        <s v="[Enrollment].[DistTitle].&amp;[North Mason]" c="North Mason"/>
        <s v="[Enrollment].[DistTitle].&amp;[Brewster]" c="Brewster"/>
        <s v="[Enrollment].[DistTitle].&amp;[Mead]" c="Mead"/>
        <s v="[Enrollment].[DistTitle].&amp;[North Beach]" c="North Beach"/>
        <s v="[Enrollment].[DistTitle].&amp;[Cashmere]" c="Cashmere"/>
        <s v="[Enrollment].[DistTitle].&amp;[Dayton]" c="Dayton"/>
        <s v="[Enrollment].[DistTitle].&amp;[Odessa]" c="Odessa"/>
        <s v="[Enrollment].[DistTitle].&amp;[Mary M. Knight]" c="Mary M. Knight"/>
        <s v="[Enrollment].[DistTitle].&amp;[Selah]" c="Selah"/>
        <s v="[Enrollment].[DistTitle].&amp;[Willapa Valley]" c="Willapa Valley"/>
        <s v="[Enrollment].[DistTitle].&amp;[Hoquiam]" c="Hoquiam"/>
        <s v="[Enrollment].[DistTitle].&amp;[Selkirk]" c="Selkirk"/>
        <s v="[Enrollment].[DistTitle].&amp;[Yakima]" c="Yakima"/>
        <s v="[Enrollment].[DistTitle].&amp;[Nooksack Valley]" c="Nooksack Valley"/>
        <s v="[Enrollment].[DistTitle].&amp;[North River]" c="North River"/>
        <s v="[Enrollment].[DistTitle].&amp;[Vashon Island]" c="Vashon Island"/>
        <s v="[Enrollment].[DistTitle].&amp;[Glenwood]" c="Glenwood"/>
        <s v="[Enrollment].[DistTitle].&amp;[Keller]" c="Keller"/>
        <s v="[Enrollment].[DistTitle].&amp;[Onalaska]" c="Onalaska"/>
        <s v="[Enrollment].[DistTitle].&amp;[Peninsula]" c="Peninsula"/>
        <s v="[Enrollment].[DistTitle].&amp;[Dixie]" c="Dixie"/>
        <s v="[Enrollment].[DistTitle].&amp;[Grand Coulee Dam]" c="Grand Coulee Dam"/>
        <s v="[Enrollment].[DistTitle].&amp;[Clover Park]" c="Clover Park"/>
        <s v="[Enrollment].[DistTitle].&amp;[Chewelah]" c="Chewelah"/>
        <s v="[Enrollment].[DistTitle].&amp;[Tacoma]" c="Tacoma"/>
        <s v="[Enrollment].[DistTitle].&amp;[Conway]" c="Conway"/>
        <s v="[Enrollment].[DistTitle].&amp;[Taholah]" c="Taholah"/>
        <s v="[Enrollment].[DistTitle].&amp;[Northport]" c="Northport"/>
        <s v="[Enrollment].[DistTitle].&amp;[Naches Valley]" c="Naches Valley"/>
        <s v="[Enrollment].[DistTitle].&amp;[White Salmon Valley]" c="White Salmon Valley"/>
        <s v="[Enrollment].[DistTitle].&amp;[Medical Lake]" c="Medical Lake"/>
        <s v="[Enrollment].[DistTitle].&amp;[Wahluke]" c="Wahluke"/>
        <s v="[Enrollment].[DistTitle].&amp;[Riverview]" c="Riverview"/>
        <s v="[Enrollment].[DistTitle].&amp;[South Whidbey]" c="South Whidbey"/>
        <s v="[Enrollment].[DistTitle].&amp;[Skamania]" c="Skamania"/>
        <s v="[Enrollment].[DistTitle].&amp;[Deer Park]" c="Deer Park"/>
        <s v="[Enrollment].[DistTitle].&amp;[Oakesdale]" c="Oakesdale"/>
        <s v="[Enrollment].[DistTitle].&amp;[Cheney]" c="Cheney"/>
        <s v="[Enrollment].[DistTitle].&amp;[Wenatchee]" c="Wenatchee"/>
        <s v="[Enrollment].[DistTitle].&amp;[North Franklin]" c="North Franklin"/>
        <s v="[Enrollment].[DistTitle].&amp;[Coulee-Hartline]" c="Coulee-Hartline"/>
        <s v="[Enrollment].[DistTitle].&amp;[Palisades]" c="Palisades"/>
        <s v="[Enrollment].[DistTitle].&amp;[Why Not You Charter]" c="Why Not You Charter"/>
        <s v="[Enrollment].[DistTitle].&amp;[Summit Sierra Charter]" c="Summit Sierra Charter"/>
        <s v="[Enrollment].[DistTitle].&amp;[Impact Salish Sea Charter]" c="Impact Salish Sea Charter"/>
        <s v="[Enrollment].[DistTitle].&amp;[Walla Walla]" c="Walla Walla"/>
        <s v="[Enrollment].[DistTitle].&amp;[Methow Valley]" c="Methow Valley"/>
        <s v="[Enrollment].[DistTitle].&amp;[Monroe]" c="Monroe"/>
        <s v="[Enrollment].[DistTitle].&amp;[Southside]" c="Southside"/>
        <s v="[Enrollment].[DistTitle].&amp;[Starbuck]" c="Starbuck"/>
        <s v="[Enrollment].[DistTitle].&amp;[Evaline]" c="Evaline"/>
        <s v="[Enrollment].[DistTitle].&amp;[Wahkiakum]" c="Wahkiakum"/>
        <s v="[Enrollment].[DistTitle].&amp;[Elma]" c="Elma"/>
        <s v="[Enrollment].[DistTitle].&amp;[Highline]" c="Highline"/>
        <s v="[Enrollment].[DistTitle].&amp;[Rainier Prep Charter]" c="Rainier Prep Charter"/>
        <s v="[Enrollment].[DistTitle].&amp;[Centerville]" c="Centerville"/>
        <s v="[Enrollment].[DistTitle].&amp;[Eastmont]" c="Eastmont"/>
        <s v="[Enrollment].[DistTitle].&amp;[Winlock]" c="Winlock"/>
        <s v="[Enrollment].[DistTitle].&amp;[Ridgefield]" c="Ridgefield"/>
        <s v="[Enrollment].[DistTitle].&amp;[Lummi Tribal]" c="Lummi Tribal"/>
        <s v="[Enrollment].[DistTitle].&amp;[Cusick]" c="Cusick"/>
        <s v="[Enrollment].[DistTitle].&amp;[Asotin-Anatone]" c="Asotin-Anatone"/>
        <s v="[Enrollment].[DistTitle].&amp;[Stehekin]" c="Stehekin"/>
        <s v="[Enrollment].[DistTitle].&amp;[Ferndale]" c="Ferndale"/>
        <s v="[Enrollment].[DistTitle].&amp;[Goldendale]" c="Goldendale"/>
        <s v="[Enrollment].[DistTitle].&amp;[Steilacoom Historical]" c="Steilacoom Historical"/>
        <s v="[Enrollment].[DistTitle].&amp;[Toledo]" c="Toledo"/>
        <s v="[Enrollment].[DistTitle].&amp;[Easton]" c="Easton"/>
        <s v="[Enrollment].[DistTitle].&amp;[Green Dot Rainier Valley Charter]" c="Green Dot Rainier Valley Charter"/>
        <s v="[Enrollment].[DistTitle].&amp;[Prescott]" c="Prescott"/>
        <s v="[Enrollment].[DistTitle].&amp;[Bridgeport]" c="Bridgeport"/>
        <s v="[Enrollment].[DistTitle].&amp;[Inchelium]" c="Inchelium"/>
        <s v="[Enrollment].[DistTitle].&amp;[Auburn]" c="Auburn"/>
        <s v="[Enrollment].[DistTitle].&amp;[Quillayute Valley]" c="Quillayute Valley"/>
        <s v="[Enrollment].[DistTitle].&amp;[Wishram]" c="Wishram"/>
        <s v="[Enrollment].[DistTitle].&amp;[Shelton]" c="Shelton"/>
        <s v="[Enrollment].[DistTitle].&amp;[Colfax]" c="Colfax"/>
        <s v="[Enrollment].[DistTitle].&amp;[Washougal]" c="Washougal"/>
        <s v="[Enrollment].[DistTitle].&amp;[Puyallup]" c="Puyallup"/>
        <s v="[Enrollment].[DistTitle].&amp;[Loon Lake]" c="Loon Lake"/>
      </sharedItems>
    </cacheField>
    <cacheField name="[DistrictBySize].[DistrictGroupTitle].[DistrictGroupTitle]" caption="DistrictGroupTitle" numFmtId="0" hierarchy="3" level="1">
      <sharedItems count="4">
        <s v="[DistrictBySize].[DistrictGroupTitle].&amp;[3,000 to 4,999]" c="3,000 to 4,999"/>
        <s v="[DistrictBySize].[DistrictGroupTitle].&amp;[1,000 to 1,999]" c="1,000 to 1,999"/>
        <s v="[DistrictBySize].[DistrictGroupTitle].&amp;[100 to 499]" c="100 to 499"/>
        <s v="[DistrictBySize].[DistrictGroupTitle].&amp;[10,000 to 19,999]" c="10,000 to 19,999"/>
      </sharedItems>
    </cacheField>
    <cacheField name="[Expenditures].[DistTitle].[DistTitle]" caption="DistTitle" numFmtId="0" hierarchy="14" level="1">
      <sharedItems count="320">
        <s v="[Expenditures].[DistTitle].&amp;[Tahoma]" c="Tahoma"/>
        <s v="[Expenditures].[DistTitle].&amp;[Ephrata]" c="Ephrata"/>
        <s v="[Expenditures].[DistTitle].&amp;[Hockinson]" c="Hockinson"/>
        <s v="[Expenditures].[DistTitle].&amp;[Lind]" c="Lind"/>
        <s v="[Expenditures].[DistTitle].&amp;[Coupeville]" c="Coupeville"/>
        <s v="[Expenditures].[DistTitle].&amp;[Curlew]" c="Curlew"/>
        <s v="[Expenditures].[DistTitle].&amp;[Arlington]" c="Arlington"/>
        <s v="[Expenditures].[DistTitle].&amp;[Republic]" c="Republic"/>
        <s v="[Expenditures].[DistTitle].&amp;[Manson]" c="Manson"/>
        <s v="[Expenditures].[DistTitle].&amp;[Summit Olympus Charter]" c="Summit Olympus Charter"/>
        <s v="[Expenditures].[DistTitle].&amp;[Vancouver]" c="Vancouver"/>
        <s v="[Expenditures].[DistTitle].&amp;[Everett]" c="Everett"/>
        <s v="[Expenditures].[DistTitle].&amp;[Mabton]" c="Mabton"/>
        <s v="[Expenditures].[DistTitle].&amp;[Mount Pleasant]" c="Mount Pleasant"/>
        <s v="[Expenditures].[DistTitle].&amp;[Naselle-Grays River Valley]" c="Naselle-Grays River Valley"/>
        <s v="[Expenditures].[DistTitle].&amp;[Newport]" c="Newport"/>
        <s v="[Expenditures].[DistTitle].&amp;[Waitsburg]" c="Waitsburg"/>
        <s v="[Expenditures].[DistTitle].&amp;[Oakville]" c="Oakville"/>
        <s v="[Expenditures].[DistTitle].&amp;[Yakama Nation Tribal]" c="Yakama Nation Tribal"/>
        <s v="[Expenditures].[DistTitle].&amp;[Central Kitsap]" c="Central Kitsap"/>
        <s v="[Expenditures].[DistTitle].&amp;[Wilbur]" c="Wilbur"/>
        <s v="[Expenditures].[DistTitle].&amp;[Star]" c="Star"/>
        <s v="[Expenditures].[DistTitle].&amp;[Valley]" c="Valley"/>
        <s v="[Expenditures].[DistTitle].&amp;[Orondo]" c="Orondo"/>
        <s v="[Expenditures].[DistTitle].&amp;[East Valley (Spokane)]" c="East Valley (Spokane)"/>
        <s v="[Expenditures].[DistTitle].&amp;[Camas]" c="Camas"/>
        <s v="[Expenditures].[DistTitle].&amp;[Centralia]" c="Centralia"/>
        <s v="[Expenditures].[DistTitle].&amp;[Suquamish Tribal]" c="Suquamish Tribal"/>
        <s v="[Expenditures].[DistTitle].&amp;[Damman]" c="Damman"/>
        <s v="[Expenditures].[DistTitle].&amp;[Orchard Prairie]" c="Orchard Prairie"/>
        <s v="[Expenditures].[DistTitle].&amp;[Concrete]" c="Concrete"/>
        <s v="[Expenditures].[DistTitle].&amp;[Aberdeen]" c="Aberdeen"/>
        <s v="[Expenditures].[DistTitle].&amp;[Castle Rock]" c="Castle Rock"/>
        <s v="[Expenditures].[DistTitle].&amp;[Pateros]" c="Pateros"/>
        <s v="[Expenditures].[DistTitle].&amp;[Onion Creek]" c="Onion Creek"/>
        <s v="[Expenditures].[DistTitle].&amp;[Granger]" c="Granger"/>
        <s v="[Expenditures].[DistTitle].&amp;[Summit Atlas Charter]" c="Summit Atlas Charter"/>
        <s v="[Expenditures].[DistTitle].&amp;[Highland]" c="Highland"/>
        <s v="[Expenditures].[DistTitle].&amp;[Royal]" c="Royal"/>
        <s v="[Expenditures].[DistTitle].&amp;[Port Townsend]" c="Port Townsend"/>
        <s v="[Expenditures].[DistTitle].&amp;[Mercer Island]" c="Mercer Island"/>
        <s v="[Expenditures].[DistTitle].&amp;[Sumner]" c="Sumner"/>
        <s v="[Expenditures].[DistTitle].&amp;[North Thurston]" c="North Thurston"/>
        <s v="[Expenditures].[DistTitle].&amp;[Bremerton]" c="Bremerton"/>
        <s v="[Expenditures].[DistTitle].&amp;[Garfield]" c="Garfield"/>
        <s v="[Expenditures].[DistTitle].&amp;[Ocosta]" c="Ocosta"/>
        <s v="[Expenditures].[DistTitle].&amp;[Chimacum]" c="Chimacum"/>
        <s v="[Expenditures].[DistTitle].&amp;[Kahlotus]" c="Kahlotus"/>
        <s v="[Expenditures].[DistTitle].&amp;[Liberty]" c="Liberty"/>
        <s v="[Expenditures].[DistTitle].&amp;[Cape Flattery]" c="Cape Flattery"/>
        <s v="[Expenditures].[DistTitle].&amp;[Pullman]" c="Pullman"/>
        <s v="[Expenditures].[DistTitle].&amp;[Eatonville]" c="Eatonville"/>
        <s v="[Expenditures].[DistTitle].&amp;[Omak]" c="Omak"/>
        <s v="[Expenditures].[DistTitle].&amp;[Lynden]" c="Lynden"/>
        <s v="[Expenditures].[DistTitle].&amp;[Impact-Commencement Bay Elementary Charter]" c="Impact-Commencement Bay Elementary Charter"/>
        <s v="[Expenditures].[DistTitle].&amp;[Spokane Intl Acad Charter]" c="Spokane Intl Acad Charter"/>
        <s v="[Expenditures].[DistTitle].&amp;[Pinnacles Prep Charter]" c="Pinnacles Prep Charter"/>
        <s v="[Expenditures].[DistTitle].&amp;[Lumen Charter]" c="Lumen Charter"/>
        <s v="[Expenditures].[DistTitle].&amp;[St. John]" c="St. John"/>
        <s v="[Expenditures].[DistTitle].&amp;[Quincy]" c="Quincy"/>
        <s v="[Expenditures].[DistTitle].&amp;[Snohomish]" c="Snohomish"/>
        <s v="[Expenditures].[DistTitle].&amp;[Palouse]" c="Palouse"/>
        <s v="[Expenditures].[DistTitle].&amp;[Grandview]" c="Grandview"/>
        <s v="[Expenditures].[DistTitle].&amp;[Ocean Beach]" c="Ocean Beach"/>
        <s v="[Expenditures].[DistTitle].&amp;[Kiona-Benton City]" c="Kiona-Benton City"/>
        <s v="[Expenditures].[DistTitle].&amp;[Mukilteo]" c="Mukilteo"/>
        <s v="[Expenditures].[DistTitle].&amp;[Tumwater]" c="Tumwater"/>
        <s v="[Expenditures].[DistTitle].&amp;[Queets-Clearwater]" c="Queets-Clearwater"/>
        <s v="[Expenditures].[DistTitle].&amp;[Quileute Tribal]" c="Quileute Tribal"/>
        <s v="[Expenditures].[DistTitle].&amp;[Endicott]" c="Endicott"/>
        <s v="[Expenditures].[DistTitle].&amp;[Clarkston]" c="Clarkston"/>
        <s v="[Expenditures].[DistTitle].&amp;[Sprague]" c="Sprague"/>
        <s v="[Expenditures].[DistTitle].&amp;[Seattle]" c="Seattle"/>
        <s v="[Expenditures].[DistTitle].&amp;[Bainbridge Island]" c="Bainbridge Island"/>
        <s v="[Expenditures].[DistTitle].&amp;[San Juan Island]" c="San Juan Island"/>
        <s v="[Expenditures].[DistTitle].&amp;[Pioneer]" c="Pioneer"/>
        <s v="[Expenditures].[DistTitle].&amp;[Lake Washington]" c="Lake Washington"/>
        <s v="[Expenditures].[DistTitle].&amp;[Kent]" c="Kent"/>
        <s v="[Expenditures].[DistTitle].&amp;[Rosalia]" c="Rosalia"/>
        <s v="[Expenditures].[DistTitle].&amp;[Riverside]" c="Riverside"/>
        <s v="[Expenditures].[DistTitle].&amp;[Pomeroy]" c="Pomeroy"/>
        <s v="[Expenditures].[DistTitle].&amp;[Skykomish]" c="Skykomish"/>
        <s v="[Expenditures].[DistTitle].&amp;[Toutle Lake]" c="Toutle Lake"/>
        <s v="[Expenditures].[DistTitle].&amp;[Morton]" c="Morton"/>
        <s v="[Expenditures].[DistTitle].&amp;[Roosevelt]" c="Roosevelt"/>
        <s v="[Expenditures].[DistTitle].&amp;[Kettle Falls]" c="Kettle Falls"/>
        <s v="[Expenditures].[DistTitle].&amp;[Toppenish]" c="Toppenish"/>
        <s v="[Expenditures].[DistTitle].&amp;[Finley]" c="Finley"/>
        <s v="[Expenditures].[DistTitle].&amp;[Lacrosse]" c="Lacrosse"/>
        <s v="[Expenditures].[DistTitle].&amp;[Sunnyside]" c="Sunnyside"/>
        <s v="[Expenditures].[DistTitle].&amp;[Shoreline]" c="Shoreline"/>
        <s v="[Expenditures].[DistTitle].&amp;[Satsop]" c="Satsop"/>
        <s v="[Expenditures].[DistTitle].&amp;[Lyle]" c="Lyle"/>
        <s v="[Expenditures].[DistTitle].&amp;[Selkirk]" c="Selkirk"/>
        <s v="[Expenditures].[DistTitle].&amp;[Montesano]" c="Montesano"/>
        <s v="[Expenditures].[DistTitle].&amp;[Chief Leschi Tribal]" c="Chief Leschi Tribal"/>
        <s v="[Expenditures].[DistTitle].&amp;[Trout Lake]" c="Trout Lake"/>
        <s v="[Expenditures].[DistTitle].&amp;[Lake Chelan]" c="Lake Chelan"/>
        <s v="[Expenditures].[DistTitle].&amp;[Mead]" c="Mead"/>
        <s v="[Expenditures].[DistTitle].&amp;[Orting]" c="Orting"/>
        <s v="[Expenditures].[DistTitle].&amp;[McCleary]" c="McCleary"/>
        <s v="[Expenditures].[DistTitle].&amp;[North River]" c="North River"/>
        <s v="[Expenditures].[DistTitle].&amp;[Stevenson-Carson]" c="Stevenson-Carson"/>
        <s v="[Expenditures].[DistTitle].&amp;[Oroville]" c="Oroville"/>
        <s v="[Expenditures].[DistTitle].&amp;[White Pass]" c="White Pass"/>
        <s v="[Expenditures].[DistTitle].&amp;[Freeman]" c="Freeman"/>
        <s v="[Expenditures].[DistTitle].&amp;[Zillah]" c="Zillah"/>
        <s v="[Expenditures].[DistTitle].&amp;[Chewelah]" c="Chewelah"/>
        <s v="[Expenditures].[DistTitle].&amp;[College Place]" c="College Place"/>
        <s v="[Expenditures].[DistTitle].&amp;[La Conner]" c="La Conner"/>
        <s v="[Expenditures].[DistTitle].&amp;[Columbia (Stevens)]" c="Columbia (Stevens)"/>
        <s v="[Expenditures].[DistTitle].&amp;[Harrington]" c="Harrington"/>
        <s v="[Expenditures].[DistTitle].&amp;[Pasco]" c="Pasco"/>
        <s v="[Expenditures].[DistTitle].&amp;[Creston]" c="Creston"/>
        <s v="[Expenditures].[DistTitle].&amp;[Orient]" c="Orient"/>
        <s v="[Expenditures].[DistTitle].&amp;[White River]" c="White River"/>
        <s v="[Expenditures].[DistTitle].&amp;[Olympia]" c="Olympia"/>
        <s v="[Expenditures].[DistTitle].&amp;[Green Mountain]" c="Green Mountain"/>
        <s v="[Expenditures].[DistTitle].&amp;[Nooksack Valley]" c="Nooksack Valley"/>
        <s v="[Expenditures].[DistTitle].&amp;[Mill A]" c="Mill A"/>
        <s v="[Expenditures].[DistTitle].&amp;[Union Gap]" c="Union Gap"/>
        <s v="[Expenditures].[DistTitle].&amp;[Tekoa]" c="Tekoa"/>
        <s v="[Expenditures].[DistTitle].&amp;[Bellevue]" c="Bellevue"/>
        <s v="[Expenditures].[DistTitle].&amp;[Kittitas]" c="Kittitas"/>
        <s v="[Expenditures].[DistTitle].&amp;[Bethel]" c="Bethel"/>
        <s v="[Expenditures].[DistTitle].&amp;[Fife]" c="Fife"/>
        <s v="[Expenditures].[DistTitle].&amp;[Raymond]" c="Raymond"/>
        <s v="[Expenditures].[DistTitle].&amp;[Marysville]" c="Marysville"/>
        <s v="[Expenditures].[DistTitle].&amp;[Enumclaw]" c="Enumclaw"/>
        <s v="[Expenditures].[DistTitle].&amp;[Paterson]" c="Paterson"/>
        <s v="[Expenditures].[DistTitle].&amp;[Ellensburg]" c="Ellensburg"/>
        <s v="[Expenditures].[DistTitle].&amp;[Willapa Valley]" c="Willapa Valley"/>
        <s v="[Expenditures].[DistTitle].&amp;[Wilson Creek]" c="Wilson Creek"/>
        <s v="[Expenditures].[DistTitle].&amp;[Cascade]" c="Cascade"/>
        <s v="[Expenditures].[DistTitle].&amp;[Warden]" c="Warden"/>
        <s v="[Expenditures].[DistTitle].&amp;[Okanogan]" c="Okanogan"/>
        <s v="[Expenditures].[DistTitle].&amp;[Brinnon]" c="Brinnon"/>
        <s v="[Expenditures].[DistTitle].&amp;[Riverview]" c="Riverview"/>
        <s v="[Expenditures].[DistTitle].&amp;[Mary M. Knight]" c="Mary M. Knight"/>
        <s v="[Expenditures].[DistTitle].&amp;[Impact-Black River Elementary Charter]" c="Impact-Black River Elementary Charter"/>
        <s v="[Expenditures].[DistTitle].&amp;[Tukwila]" c="Tukwila"/>
        <s v="[Expenditures].[DistTitle].&amp;[Napavine]" c="Napavine"/>
        <s v="[Expenditures].[DistTitle].&amp;[Vashon Island]" c="Vashon Island"/>
        <s v="[Expenditures].[DistTitle].&amp;[Granite Falls]" c="Granite Falls"/>
        <s v="[Expenditures].[DistTitle].&amp;[Central Valley]" c="Central Valley"/>
        <s v="[Expenditures].[DistTitle].&amp;[Tonasket]" c="Tonasket"/>
        <s v="[Expenditures].[DistTitle].&amp;[White Salmon Valley]" c="White Salmon Valley"/>
        <s v="[Expenditures].[DistTitle].&amp;[Colville]" c="Colville"/>
        <s v="[Expenditures].[DistTitle].&amp;[Columbia (Walla Walla)]" c="Columbia (Walla Walla)"/>
        <s v="[Expenditures].[DistTitle].&amp;[Edmonds]" c="Edmonds"/>
        <s v="[Expenditures].[DistTitle].&amp;[Wahluke]" c="Wahluke"/>
        <s v="[Expenditures].[DistTitle].&amp;[Washtucna]" c="Washtucna"/>
        <s v="[Expenditures].[DistTitle].&amp;[Griffin]" c="Griffin"/>
        <s v="[Expenditures].[DistTitle].&amp;[Northport]" c="Northport"/>
        <s v="[Expenditures].[DistTitle].&amp;[Great Northern]" c="Great Northern"/>
        <s v="[Expenditures].[DistTitle].&amp;[Sequim]" c="Sequim"/>
        <s v="[Expenditures].[DistTitle].&amp;[Moses Lake]" c="Moses Lake"/>
        <s v="[Expenditures].[DistTitle].&amp;[Hoquiam]" c="Hoquiam"/>
        <s v="[Expenditures].[DistTitle].&amp;[West Valley (Spokane)]" c="West Valley (Spokane)"/>
        <s v="[Expenditures].[DistTitle].&amp;[Naches Valley]" c="Naches Valley"/>
        <s v="[Expenditures].[DistTitle].&amp;[Rainier]" c="Rainier"/>
        <s v="[Expenditures].[DistTitle].&amp;[Pe Ell]" c="Pe Ell"/>
        <s v="[Expenditures].[DistTitle].&amp;[Snoqualmie Valley]" c="Snoqualmie Valley"/>
        <s v="[Expenditures].[DistTitle].&amp;[Dixie]" c="Dixie"/>
        <s v="[Expenditures].[DistTitle].&amp;[Rooted School Vancouver Charter]" c="Rooted School Vancouver Charter"/>
        <s v="[Expenditures].[DistTitle].&amp;[La Center]" c="La Center"/>
        <s v="[Expenditures].[DistTitle].&amp;[Carbonado]" c="Carbonado"/>
        <s v="[Expenditures].[DistTitle].&amp;[Anacortes]" c="Anacortes"/>
        <s v="[Expenditures].[DistTitle].&amp;[Burlington-Edison]" c="Burlington-Edison"/>
        <s v="[Expenditures].[DistTitle].&amp;[Lakewood]" c="Lakewood"/>
        <s v="[Expenditures].[DistTitle].&amp;[Darrington]" c="Darrington"/>
        <s v="[Expenditures].[DistTitle].&amp;[Medical Lake]" c="Medical Lake"/>
        <s v="[Expenditures].[DistTitle].&amp;[Odessa]" c="Odessa"/>
        <s v="[Expenditures].[DistTitle].&amp;[Touchet]" c="Touchet"/>
        <s v="[Expenditures].[DistTitle].&amp;[Catalyst Bremerton Charter]" c="Catalyst Bremerton Charter"/>
        <s v="[Expenditures].[DistTitle].&amp;[Mossyrock]" c="Mossyrock"/>
        <s v="[Expenditures].[DistTitle].&amp;[Peninsula]" c="Peninsula"/>
        <s v="[Expenditures].[DistTitle].&amp;[Meridian]" c="Meridian"/>
        <s v="[Expenditures].[DistTitle].&amp;[Summit Valley]" c="Summit Valley"/>
        <s v="[Expenditures].[DistTitle].&amp;[Reardan-Edwall]" c="Reardan-Edwall"/>
        <s v="[Expenditures].[DistTitle].&amp;[Mary Walker]" c="Mary Walker"/>
        <s v="[Expenditures].[DistTitle].&amp;[University Place]" c="University Place"/>
        <s v="[Expenditures].[DistTitle].&amp;[Whatcom Intergenerational Charter]" c="Whatcom Intergenerational Charter"/>
        <s v="[Expenditures].[DistTitle].&amp;[Lamont]" c="Lamont"/>
        <s v="[Expenditures].[DistTitle].&amp;[Kennewick]" c="Kennewick"/>
        <s v="[Expenditures].[DistTitle].&amp;[Renton]" c="Renton"/>
        <s v="[Expenditures].[DistTitle].&amp;[South Bend]" c="South Bend"/>
        <s v="[Expenditures].[DistTitle].&amp;[West Valley (Yakima)]" c="West Valley (Yakima)"/>
        <s v="[Expenditures].[DistTitle].&amp;[Steptoe]" c="Steptoe"/>
        <s v="[Expenditures].[DistTitle].&amp;[Muckleshoot Tribal]" c="Muckleshoot Tribal"/>
        <s v="[Expenditures].[DistTitle].&amp;[Impact Charter]" c="Impact Charter"/>
        <s v="[Expenditures].[DistTitle].&amp;[Richland]" c="Richland"/>
        <s v="[Expenditures].[DistTitle].&amp;[Federal Way]" c="Federal Way"/>
        <s v="[Expenditures].[DistTitle].&amp;[Chehalis]" c="Chehalis"/>
        <s v="[Expenditures].[DistTitle].&amp;[North Beach]" c="North Beach"/>
        <s v="[Expenditures].[DistTitle].&amp;[Yakima]" c="Yakima"/>
        <s v="[Expenditures].[DistTitle].&amp;[Lopez Island]" c="Lopez Island"/>
        <s v="[Expenditures].[DistTitle].&amp;[Orcas Island]" c="Orcas Island"/>
        <s v="[Expenditures].[DistTitle].&amp;[Waterville]" c="Waterville"/>
        <s v="[Expenditures].[DistTitle].&amp;[Dieringer]" c="Dieringer"/>
        <s v="[Expenditures].[DistTitle].&amp;[Colton]" c="Colton"/>
        <s v="[Expenditures].[DistTitle].&amp;[Almira]" c="Almira"/>
        <s v="[Expenditures].[DistTitle].&amp;[Cashmere]" c="Cashmere"/>
        <s v="[Expenditures].[DistTitle].&amp;[Boistfort]" c="Boistfort"/>
        <s v="[Expenditures].[DistTitle].&amp;[Sedro-Woolley]" c="Sedro-Woolley"/>
        <s v="[Expenditures].[DistTitle].&amp;[Spokane]" c="Spokane"/>
        <s v="[Expenditures].[DistTitle].&amp;[Cosmopolis]" c="Cosmopolis"/>
        <s v="[Expenditures].[DistTitle].&amp;[Index]" c="Index"/>
        <s v="[Expenditures].[DistTitle].&amp;[Shaw Island]" c="Shaw Island"/>
        <s v="[Expenditures].[DistTitle].&amp;[Onalaska]" c="Onalaska"/>
        <s v="[Expenditures].[DistTitle].&amp;[Crescent]" c="Crescent"/>
        <s v="[Expenditures].[DistTitle].&amp;[Mount Baker]" c="Mount Baker"/>
        <s v="[Expenditures].[DistTitle].&amp;[Wishkah Valley]" c="Wishkah Valley"/>
        <s v="[Expenditures].[DistTitle].&amp;[Blaine]" c="Blaine"/>
        <s v="[Expenditures].[DistTitle].&amp;[Kelso]" c="Kelso"/>
        <s v="[Expenditures].[DistTitle].&amp;[Conway]" c="Conway"/>
        <s v="[Expenditures].[DistTitle].&amp;[Ritzville]" c="Ritzville"/>
        <s v="[Expenditures].[DistTitle].&amp;[North Kitsap]" c="North Kitsap"/>
        <s v="[Expenditures].[DistTitle].&amp;[Nespelem]" c="Nespelem"/>
        <s v="[Expenditures].[DistTitle].&amp;[Rochester]" c="Rochester"/>
        <s v="[Expenditures].[DistTitle].&amp;[Entiat]" c="Entiat"/>
        <s v="[Expenditures].[DistTitle].&amp;[Port Angeles]" c="Port Angeles"/>
        <s v="[Expenditures].[DistTitle].&amp;[Glenwood]" c="Glenwood"/>
        <s v="[Expenditures].[DistTitle].&amp;[Thorp]" c="Thorp"/>
        <s v="[Expenditures].[DistTitle].&amp;[Bickleton]" c="Bickleton"/>
        <s v="[Expenditures].[DistTitle].&amp;[Skamania]" c="Skamania"/>
        <s v="[Expenditures].[DistTitle].&amp;[Evergreen (Stevens)]" c="Evergreen (Stevens)"/>
        <s v="[Expenditures].[DistTitle].&amp;[Prosser]" c="Prosser"/>
        <s v="[Expenditures].[DistTitle].&amp;[Brewster]" c="Brewster"/>
        <s v="[Expenditures].[DistTitle].&amp;[South Whidbey]" c="South Whidbey"/>
        <s v="[Expenditures].[DistTitle].&amp;[Quilcene]" c="Quilcene"/>
        <s v="[Expenditures].[DistTitle].&amp;[Battle Ground]" c="Battle Ground"/>
        <s v="[Expenditures].[DistTitle].&amp;[Adna]" c="Adna"/>
        <s v="[Expenditures].[DistTitle].&amp;[Lake Quinault]" c="Lake Quinault"/>
        <s v="[Expenditures].[DistTitle].&amp;[Othello]" c="Othello"/>
        <s v="[Expenditures].[DistTitle].&amp;[North Mason]" c="North Mason"/>
        <s v="[Expenditures].[DistTitle].&amp;[Sultan]" c="Sultan"/>
        <s v="[Expenditures].[DistTitle].&amp;[Wellpinit]" c="Wellpinit"/>
        <s v="[Expenditures].[DistTitle].&amp;[Lake Stevens]" c="Lake Stevens"/>
        <s v="[Expenditures].[DistTitle].&amp;[Soap Lake]" c="Soap Lake"/>
        <s v="[Expenditures].[DistTitle].&amp;[Keller]" c="Keller"/>
        <s v="[Expenditures].[DistTitle].&amp;[Oak Harbor]" c="Oak Harbor"/>
        <s v="[Expenditures].[DistTitle].&amp;[East Valley (Yakima)]" c="East Valley (Yakima)"/>
        <s v="[Expenditures].[DistTitle].&amp;[Tenino]" c="Tenino"/>
        <s v="[Expenditures].[DistTitle].&amp;[WA HE LUT Tribal]" c="WA HE LUT Tribal"/>
        <s v="[Expenditures].[DistTitle].&amp;[Woodland]" c="Woodland"/>
        <s v="[Expenditures].[DistTitle].&amp;[Mount Vernon]" c="Mount Vernon"/>
        <s v="[Expenditures].[DistTitle].&amp;[Northshore]" c="Northshore"/>
        <s v="[Expenditures].[DistTitle].&amp;[Davenport]" c="Davenport"/>
        <s v="[Expenditures].[DistTitle].&amp;[Yelm]" c="Yelm"/>
        <s v="[Expenditures].[DistTitle].&amp;[Bellingham]" c="Bellingham"/>
        <s v="[Expenditures].[DistTitle].&amp;[Stanwood-Camano]" c="Stanwood-Camano"/>
        <s v="[Expenditures].[DistTitle].&amp;[Cle Elum-Roslyn]" c="Cle Elum-Roslyn"/>
        <s v="[Expenditures].[DistTitle].&amp;[Benge]" c="Benge"/>
        <s v="[Expenditures].[DistTitle].&amp;[Evergreen (Clark)]" c="Evergreen (Clark)"/>
        <s v="[Expenditures].[DistTitle].&amp;[Franklin Pierce]" c="Franklin Pierce"/>
        <s v="[Expenditures].[DistTitle].&amp;[Pride Prep Charter]" c="Pride Prep Charter"/>
        <s v="[Expenditures].[DistTitle].&amp;[South Kitsap]" c="South Kitsap"/>
        <s v="[Expenditures].[DistTitle].&amp;[Grapeview]" c="Grapeview"/>
        <s v="[Expenditures].[DistTitle].&amp;[Hood Canal]" c="Hood Canal"/>
        <s v="[Expenditures].[DistTitle].&amp;[Issaquah]" c="Issaquah"/>
        <s v="[Expenditures].[DistTitle].&amp;[Deer Park]" c="Deer Park"/>
        <s v="[Expenditures].[DistTitle].&amp;[Longview]" c="Longview"/>
        <s v="[Expenditures].[DistTitle].&amp;[Kalama]" c="Kalama"/>
        <s v="[Expenditures].[DistTitle].&amp;[Klickitat]" c="Klickitat"/>
        <s v="[Expenditures].[DistTitle].&amp;[Grand Coulee Dam]" c="Grand Coulee Dam"/>
        <s v="[Expenditures].[DistTitle].&amp;[Paschal Sherman Tribal]" c="Paschal Sherman Tribal"/>
        <s v="[Expenditures].[DistTitle].&amp;[Mount Adams]" c="Mount Adams"/>
        <s v="[Expenditures].[DistTitle].&amp;[Taholah]" c="Taholah"/>
        <s v="[Expenditures].[DistTitle].&amp;[Nine Mile Falls]" c="Nine Mile Falls"/>
        <s v="[Expenditures].[DistTitle].&amp;[Mansfield]" c="Mansfield"/>
        <s v="[Expenditures].[DistTitle].&amp;[Tacoma]" c="Tacoma"/>
        <s v="[Expenditures].[DistTitle].&amp;[Selah]" c="Selah"/>
        <s v="[Expenditures].[DistTitle].&amp;[Dayton]" c="Dayton"/>
        <s v="[Expenditures].[DistTitle].&amp;[Clover Park]" c="Clover Park"/>
        <s v="[Expenditures].[DistTitle].&amp;[Wapato]" c="Wapato"/>
        <s v="[Expenditures].[DistTitle].&amp;[Ferndale]" c="Ferndale"/>
        <s v="[Expenditures].[DistTitle].&amp;[Ridgefield]" c="Ridgefield"/>
        <s v="[Expenditures].[DistTitle].&amp;[Steilacoom Historical]" c="Steilacoom Historical"/>
        <s v="[Expenditures].[DistTitle].&amp;[Shelton]" c="Shelton"/>
        <s v="[Expenditures].[DistTitle].&amp;[Oakesdale]" c="Oakesdale"/>
        <s v="[Expenditures].[DistTitle].&amp;[Cusick]" c="Cusick"/>
        <s v="[Expenditures].[DistTitle].&amp;[Starbuck]" c="Starbuck"/>
        <s v="[Expenditures].[DistTitle].&amp;[Goldendale]" c="Goldendale"/>
        <s v="[Expenditures].[DistTitle].&amp;[Prescott]" c="Prescott"/>
        <s v="[Expenditures].[DistTitle].&amp;[Rainier Prep Charter]" c="Rainier Prep Charter"/>
        <s v="[Expenditures].[DistTitle].&amp;[Impact Salish Sea Charter]" c="Impact Salish Sea Charter"/>
        <s v="[Expenditures].[DistTitle].&amp;[Easton]" c="Easton"/>
        <s v="[Expenditures].[DistTitle].&amp;[Toledo]" c="Toledo"/>
        <s v="[Expenditures].[DistTitle].&amp;[Quillayute Valley]" c="Quillayute Valley"/>
        <s v="[Expenditures].[DistTitle].&amp;[Elma]" c="Elma"/>
        <s v="[Expenditures].[DistTitle].&amp;[Cheney]" c="Cheney"/>
        <s v="[Expenditures].[DistTitle].&amp;[Eastmont]" c="Eastmont"/>
        <s v="[Expenditures].[DistTitle].&amp;[Lummi Tribal]" c="Lummi Tribal"/>
        <s v="[Expenditures].[DistTitle].&amp;[Wenatchee]" c="Wenatchee"/>
        <s v="[Expenditures].[DistTitle].&amp;[Palisades]" c="Palisades"/>
        <s v="[Expenditures].[DistTitle].&amp;[Inchelium]" c="Inchelium"/>
        <s v="[Expenditures].[DistTitle].&amp;[Asotin-Anatone]" c="Asotin-Anatone"/>
        <s v="[Expenditures].[DistTitle].&amp;[Winlock]" c="Winlock"/>
        <s v="[Expenditures].[DistTitle].&amp;[Colfax]" c="Colfax"/>
        <s v="[Expenditures].[DistTitle].&amp;[Loon Lake]" c="Loon Lake"/>
        <s v="[Expenditures].[DistTitle].&amp;[Centerville]" c="Centerville"/>
        <s v="[Expenditures].[DistTitle].&amp;[Green Dot Rainier Valley Charter]" c="Green Dot Rainier Valley Charter"/>
        <s v="[Expenditures].[DistTitle].&amp;[Puyallup]" c="Puyallup"/>
        <s v="[Expenditures].[DistTitle].&amp;[Summit Sierra Charter]" c="Summit Sierra Charter"/>
        <s v="[Expenditures].[DistTitle].&amp;[Why Not You Charter]" c="Why Not You Charter"/>
        <s v="[Expenditures].[DistTitle].&amp;[Walla Walla]" c="Walla Walla"/>
        <s v="[Expenditures].[DistTitle].&amp;[Southside]" c="Southside"/>
        <s v="[Expenditures].[DistTitle].&amp;[Wahkiakum]" c="Wahkiakum"/>
        <s v="[Expenditures].[DistTitle].&amp;[Stehekin]" c="Stehekin"/>
        <s v="[Expenditures].[DistTitle].&amp;[North Franklin]" c="North Franklin"/>
        <s v="[Expenditures].[DistTitle].&amp;[Highline]" c="Highline"/>
        <s v="[Expenditures].[DistTitle].&amp;[Monroe]" c="Monroe"/>
        <s v="[Expenditures].[DistTitle].&amp;[Methow Valley]" c="Methow Valley"/>
        <s v="[Expenditures].[DistTitle].&amp;[Bridgeport]" c="Bridgeport"/>
        <s v="[Expenditures].[DistTitle].&amp;[Coulee-Hartline]" c="Coulee-Hartline"/>
        <s v="[Expenditures].[DistTitle].&amp;[Evaline]" c="Evaline"/>
        <s v="[Expenditures].[DistTitle].&amp;[Washougal]" c="Washougal"/>
        <s v="[Expenditures].[DistTitle].&amp;[Auburn]" c="Auburn"/>
        <s v="[Expenditures].[DistTitle].&amp;[Wishram]" c="Wishram"/>
      </sharedItems>
    </cacheField>
  </cacheFields>
  <cacheHierarchies count="25">
    <cacheHierarchy uniqueName="[DistrictBySize].[SchoolYear]" caption="SchoolYear" attribute="1" defaultMemberUniqueName="[DistrictBySize].[SchoolYear].[All]" allUniqueName="[DistrictBySize].[SchoolYear].[All]" dimensionUniqueName="[DistrictBySize]" displayFolder="" count="2" memberValueDatatype="130" unbalanced="0"/>
    <cacheHierarchy uniqueName="[DistrictBySize].[VerTtl]" caption="VerTtl" attribute="1" defaultMemberUniqueName="[DistrictBySize].[VerTtl].[All]" allUniqueName="[DistrictBySize].[VerTtl].[All]" dimensionUniqueName="[DistrictBySize]" displayFolder="" count="2" memberValueDatatype="130" unbalanced="0"/>
    <cacheHierarchy uniqueName="[DistrictBySize].[DistCode]" caption="DistCode" attribute="1" defaultMemberUniqueName="[DistrictBySize].[DistCode].[All]" allUniqueName="[DistrictBySize].[DistCode].[All]" dimensionUniqueName="[DistrictBySize]" displayFolder="" count="2" memberValueDatatype="130" unbalanced="0"/>
    <cacheHierarchy uniqueName="[DistrictBySize].[DistrictGroupTitle]" caption="DistrictGroupTitle" attribute="1" defaultMemberUniqueName="[DistrictBySize].[DistrictGroupTitle].[All]" allUniqueName="[DistrictBySize].[DistrictGroupTitle].[All]" dimensionUniqueName="[DistrictBySize]" displayFolder="" count="2" memberValueDatatype="130" unbalanced="0">
      <fieldsUsage count="2">
        <fieldUsage x="-1"/>
        <fieldUsage x="5"/>
      </fieldsUsage>
    </cacheHierarchy>
    <cacheHierarchy uniqueName="[DistrictBySize].[DistTitle]" caption="DistTitle" attribute="1" defaultMemberUniqueName="[DistrictBySize].[DistTitle].[All]" allUniqueName="[DistrictBySize].[DistTitle].[All]" dimensionUniqueName="[DistrictBySize]" displayFolder="" count="2" memberValueDatatype="130" unbalanced="0"/>
    <cacheHierarchy uniqueName="[DistrictBySize].[Enroll]" caption="Enroll" attribute="1" defaultMemberUniqueName="[DistrictBySize].[Enroll].[All]" allUniqueName="[DistrictBySize].[Enroll].[All]" dimensionUniqueName="[DistrictBySize]" displayFolder="" count="2" memberValueDatatype="5" unbalanced="0"/>
    <cacheHierarchy uniqueName="[Enrollment].[SchoolYear]" caption="SchoolYear" attribute="1" defaultMemberUniqueName="[Enrollment].[SchoolYear].[All]" allUniqueName="[Enrollment].[SchoolYear].[All]" dimensionUniqueName="[Enrollment]" displayFolder="" count="2" memberValueDatatype="130" unbalanced="0">
      <fieldsUsage count="2">
        <fieldUsage x="-1"/>
        <fieldUsage x="1"/>
      </fieldsUsage>
    </cacheHierarchy>
    <cacheHierarchy uniqueName="[Enrollment].[DistCode]" caption="DistCode" attribute="1" defaultMemberUniqueName="[Enrollment].[DistCode].[All]" allUniqueName="[Enrollment].[DistCode].[All]" dimensionUniqueName="[Enrollment]" displayFolder="" count="2" memberValueDatatype="130" unbalanced="0"/>
    <cacheHierarchy uniqueName="[Enrollment].[DistTitle]" caption="DistTitle" attribute="1" defaultMemberUniqueName="[Enrollment].[DistTitle].[All]" allUniqueName="[Enrollment].[DistTitle].[All]" dimensionUniqueName="[Enrollment]" displayFolder="" count="2" memberValueDatatype="130" unbalanced="0">
      <fieldsUsage count="2">
        <fieldUsage x="-1"/>
        <fieldUsage x="4"/>
      </fieldsUsage>
    </cacheHierarchy>
    <cacheHierarchy uniqueName="[Enrollment].[VerTtl]" caption="VerTtl" attribute="1" defaultMemberUniqueName="[Enrollment].[VerTtl].[All]" allUniqueName="[Enrollment].[VerTtl].[All]" dimensionUniqueName="[Enrollment]" displayFolder="" count="2" memberValueDatatype="130" unbalanced="0"/>
    <cacheHierarchy uniqueName="[Enrollment].[Enrollment]" caption="Enrollment" attribute="1" defaultMemberUniqueName="[Enrollment].[Enrollment].[All]" allUniqueName="[Enrollment].[Enrollment].[All]" dimensionUniqueName="[Enrollment]" displayFolder="" count="2" memberValueDatatype="5" unbalanced="0"/>
    <cacheHierarchy uniqueName="[Expenditures].[SchoolYear]" caption="SchoolYear" attribute="1" defaultMemberUniqueName="[Expenditures].[SchoolYear].[All]" allUniqueName="[Expenditures].[SchoolYear].[All]" dimensionUniqueName="[Expenditures]" displayFolder="" count="2" memberValueDatatype="130" unbalanced="0">
      <fieldsUsage count="2">
        <fieldUsage x="-1"/>
        <fieldUsage x="2"/>
      </fieldsUsage>
    </cacheHierarchy>
    <cacheHierarchy uniqueName="[Expenditures].[VerTtl]" caption="VerTtl" attribute="1" defaultMemberUniqueName="[Expenditures].[VerTtl].[All]" allUniqueName="[Expenditures].[VerTtl].[All]" dimensionUniqueName="[Expenditures]" displayFolder="" count="2" memberValueDatatype="130" unbalanced="0"/>
    <cacheHierarchy uniqueName="[Expenditures].[DistCode]" caption="DistCode" attribute="1" defaultMemberUniqueName="[Expenditures].[DistCode].[All]" allUniqueName="[Expenditures].[DistCode].[All]" dimensionUniqueName="[Expenditures]" displayFolder="" count="2" memberValueDatatype="130" unbalanced="0"/>
    <cacheHierarchy uniqueName="[Expenditures].[DistTitle]" caption="DistTitle" attribute="1" defaultMemberUniqueName="[Expenditures].[DistTitle].[All]" allUniqueName="[Expenditures].[DistTitle].[All]" dimensionUniqueName="[Expenditures]" displayFolder="" count="2" memberValueDatatype="130" unbalanced="0">
      <fieldsUsage count="2">
        <fieldUsage x="-1"/>
        <fieldUsage x="6"/>
      </fieldsUsage>
    </cacheHierarchy>
    <cacheHierarchy uniqueName="[Expenditures].[RecastObjectCode]" caption="RecastObjectCode" attribute="1" defaultMemberUniqueName="[Expenditures].[RecastObjectCode].[All]" allUniqueName="[Expenditures].[RecastObjectCode].[All]" dimensionUniqueName="[Expenditures]" displayFolder="" count="2" memberValueDatatype="130" unbalanced="0"/>
    <cacheHierarchy uniqueName="[Expenditures].[RecastObjectTitle]" caption="RecastObjectTitle" attribute="1" defaultMemberUniqueName="[Expenditures].[RecastObjectTitle].[All]" allUniqueName="[Expenditures].[RecastObjectTitle].[All]" dimensionUniqueName="[Expenditures]" displayFolder="" count="2" memberValueDatatype="130" unbalanced="0">
      <fieldsUsage count="2">
        <fieldUsage x="-1"/>
        <fieldUsage x="3"/>
      </fieldsUsage>
    </cacheHierarchy>
    <cacheHierarchy uniqueName="[Expenditures].[Total]" caption="Total" attribute="1" defaultMemberUniqueName="[Expenditures].[Total].[All]" allUniqueName="[Expenditures].[Total].[All]" dimensionUniqueName="[Expenditures]" displayFolder="" count="2" memberValueDatatype="5" unbalanced="0"/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0"/>
      </fieldsUsage>
    </cacheHierarchy>
    <cacheHierarchy uniqueName="[Measures].[Exp]" caption="Exp" measure="1" displayFolder="" measureGroup="Expenditures" count="0"/>
    <cacheHierarchy uniqueName="[Measures].[Enr]" caption="Enr" measure="1" displayFolder="" measureGroup="Enrollment" count="0"/>
    <cacheHierarchy uniqueName="[Measures].[__XL_Count Expenditures]" caption="__XL_Count Expenditures" measure="1" displayFolder="" measureGroup="Expenditures" count="0" hidden="1"/>
    <cacheHierarchy uniqueName="[Measures].[__XL_Count DistrictBySize]" caption="__XL_Count DistrictBySize" measure="1" displayFolder="" measureGroup="DistrictBySize" count="0" hidden="1"/>
    <cacheHierarchy uniqueName="[Measures].[__XL_Count Enrollment]" caption="__XL_Count Enrollment" measure="1" displayFolder="" measureGroup="Enrollment" count="0" hidden="1"/>
    <cacheHierarchy uniqueName="[Measures].[__No measures defined]" caption="__No measures defined" measure="1" displayFolder="" count="0" hidden="1"/>
  </cacheHierarchies>
  <kpis count="0"/>
  <tupleCache>
    <entries count="3588">
      <n v="1073425.3799999999" in="0">
        <tpls c="2">
          <tpl fld="1" item="0"/>
          <tpl fld="0" item="0"/>
        </tpls>
      </n>
      <n v="948194.27" in="0">
        <tpls c="2">
          <tpl fld="1" item="2"/>
          <tpl fld="0" item="0"/>
        </tpls>
      </n>
      <n v="904086.21" in="0">
        <tpls c="2">
          <tpl fld="1" item="3"/>
          <tpl fld="0" item="0"/>
        </tpls>
      </n>
      <n v="923214.16" in="0">
        <tpls c="2">
          <tpl fld="1" item="4"/>
          <tpl fld="0" item="0"/>
        </tpls>
      </n>
      <n v="950397.26" in="0">
        <tpls c="2">
          <tpl fld="1" item="5"/>
          <tpl fld="0" item="0"/>
        </tpls>
      </n>
      <n v="936170.54" in="0">
        <tpls c="2">
          <tpl fld="1" item="7"/>
          <tpl fld="0" item="0"/>
        </tpls>
      </n>
      <n v="955927.65" in="0">
        <tpls c="2">
          <tpl fld="1" item="6"/>
          <tpl fld="0" item="0"/>
        </tpls>
      </n>
      <n v="946107.01" in="0">
        <tpls c="2">
          <tpl fld="1" item="9"/>
          <tpl fld="0" item="0"/>
        </tpls>
      </n>
      <n v="958181.31" in="0">
        <tpls c="2">
          <tpl fld="1" item="8"/>
          <tpl fld="0" item="0"/>
        </tpls>
      </n>
      <n v="961543.37" in="0">
        <tpls c="2">
          <tpl fld="1" item="10"/>
          <tpl fld="0" item="0"/>
        </tpls>
      </n>
      <n v="965464.3" in="0">
        <tpls c="2">
          <tpl fld="1" item="11"/>
          <tpl fld="0" item="0"/>
        </tpls>
      </n>
      <n v="970897.84" in="0">
        <tpls c="2">
          <tpl fld="1" item="12"/>
          <tpl fld="0" item="0"/>
        </tpls>
      </n>
      <n v="972539.66" in="0">
        <tpls c="2">
          <tpl fld="1" item="13"/>
          <tpl fld="0" item="0"/>
        </tpls>
      </n>
      <n v="974605.76" in="0">
        <tpls c="2">
          <tpl fld="1" item="14"/>
          <tpl fld="0" item="0"/>
        </tpls>
      </n>
      <n v="980121.34" in="0">
        <tpls c="2">
          <tpl fld="1" item="15"/>
          <tpl fld="0" item="0"/>
        </tpls>
      </n>
      <n v="987336.18" in="0">
        <tpls c="2">
          <tpl fld="1" item="16"/>
          <tpl fld="0" item="0"/>
        </tpls>
      </n>
      <n v="991502.19" in="0">
        <tpls c="2">
          <tpl fld="1" item="17"/>
          <tpl fld="0" item="0"/>
        </tpls>
      </n>
      <n v="997473.19" in="0">
        <tpls c="2">
          <tpl fld="1" item="18"/>
          <tpl fld="0" item="0"/>
        </tpls>
      </n>
      <n v="1002074.3" in="0">
        <tpls c="2">
          <tpl fld="1" item="19"/>
          <tpl fld="0" item="0"/>
        </tpls>
      </n>
      <n v="1019752.43" in="0">
        <tpls c="2">
          <tpl fld="1" item="20"/>
          <tpl fld="0" item="0"/>
        </tpls>
      </n>
      <n v="1031553.62" in="0">
        <tpls c="2">
          <tpl fld="1" item="21"/>
          <tpl fld="0" item="0"/>
        </tpls>
      </n>
      <n v="1055850.98" in="0">
        <tpls c="2">
          <tpl fld="1" item="22"/>
          <tpl fld="0" item="0"/>
        </tpls>
      </n>
      <n v="1079889.3500000001" in="0">
        <tpls c="2">
          <tpl fld="1" item="23"/>
          <tpl fld="0" item="0"/>
        </tpls>
      </n>
      <n v="1090905.6100000001" in="0">
        <tpls c="2">
          <tpl fld="1" item="24"/>
          <tpl fld="0" item="0"/>
        </tpls>
      </n>
      <n v="1093913.03" in="0">
        <tpls c="2">
          <tpl fld="1" item="25"/>
          <tpl fld="0" item="0"/>
        </tpls>
      </n>
      <n v="1103195.31" in="0">
        <tpls c="2">
          <tpl fld="1" item="26"/>
          <tpl fld="0" item="0"/>
        </tpls>
      </n>
      <n v="1063049.3899999999" in="0">
        <tpls c="2">
          <tpl fld="1" item="27"/>
          <tpl fld="0" item="0"/>
        </tpls>
      </n>
      <n v="1060460.6599999999" in="0">
        <tpls c="2">
          <tpl fld="1" item="28"/>
          <tpl fld="0" item="0"/>
        </tpls>
      </n>
      <n v="1066846.54" in="0">
        <tpls c="2">
          <tpl fld="1" item="29"/>
          <tpl fld="0" item="0"/>
        </tpls>
      </n>
      <n v="1070310.57" in="0">
        <tpls c="2">
          <tpl fld="1" item="1"/>
          <tpl fld="0" item="0"/>
        </tpls>
      </n>
      <n v="2488121352.0099974" in="0">
        <tpls c="3">
          <tpl fld="2" item="0"/>
          <tpl fld="3" item="1"/>
          <tpl fld="0" item="1"/>
        </tpls>
      </n>
      <n v="8992891243.3399982" in="0">
        <tpls c="3">
          <tpl fld="2" item="0"/>
          <tpl fld="3" item="6"/>
          <tpl fld="0" item="1"/>
        </tpls>
      </n>
      <n v="121447313.07999997" in="0">
        <tpls c="3">
          <tpl fld="2" item="0"/>
          <tpl fld="3" item="5"/>
          <tpl fld="0" item="1"/>
        </tpls>
      </n>
      <n v="4269630862.1599998" in="0">
        <tpls c="3">
          <tpl fld="2" item="0"/>
          <tpl fld="3" item="2"/>
          <tpl fld="0" item="1"/>
        </tpls>
      </n>
      <n v="3460885743.0300012" in="0">
        <tpls c="3">
          <tpl fld="2" item="0"/>
          <tpl fld="3" item="3"/>
          <tpl fld="0" item="1"/>
        </tpls>
      </n>
      <n v="38659491.500000007" in="0">
        <tpls c="3">
          <tpl fld="2" item="0"/>
          <tpl fld="3" item="0"/>
          <tpl fld="0" item="1"/>
        </tpls>
      </n>
      <n v="900795863.89999998" in="0">
        <tpls c="3">
          <tpl fld="2" item="0"/>
          <tpl fld="3" item="4"/>
          <tpl fld="0" item="1"/>
        </tpls>
      </n>
      <n v="3094.9" in="0">
        <tpls c="3">
          <tpl fld="1" item="0"/>
          <tpl fld="4" item="0"/>
          <tpl fld="0" item="0"/>
        </tpls>
      </n>
      <n v="3148.52" in="0">
        <tpls c="3">
          <tpl fld="1" item="1"/>
          <tpl fld="4" item="0"/>
          <tpl fld="0" item="0"/>
        </tpls>
      </n>
      <n v="320.58" in="0">
        <tpls c="3">
          <tpl fld="1" item="1"/>
          <tpl fld="4" item="1"/>
          <tpl fld="0" item="0"/>
        </tpls>
      </n>
      <n v="250.6" in="0">
        <tpls c="3">
          <tpl fld="1" item="1"/>
          <tpl fld="4" item="2"/>
          <tpl fld="0" item="0"/>
        </tpls>
      </n>
      <n v="217.75" in="0">
        <tpls c="3">
          <tpl fld="1" item="1"/>
          <tpl fld="4" item="3"/>
          <tpl fld="0" item="0"/>
        </tpls>
      </n>
      <n v="200.33" in="0">
        <tpls c="3">
          <tpl fld="1" item="1"/>
          <tpl fld="4" item="4"/>
          <tpl fld="0" item="0"/>
        </tpls>
      </n>
      <n v="7125.64" in="0">
        <tpls c="3">
          <tpl fld="1" item="1"/>
          <tpl fld="4" item="5"/>
          <tpl fld="0" item="0"/>
        </tpls>
      </n>
      <n v="674" in="0">
        <tpls c="3">
          <tpl fld="1" item="1"/>
          <tpl fld="4" item="6"/>
          <tpl fld="0" item="0"/>
        </tpls>
      </n>
      <n v="3340.25" in="0">
        <tpls c="3">
          <tpl fld="1" item="1"/>
          <tpl fld="4" item="7"/>
          <tpl fld="0" item="0"/>
        </tpls>
      </n>
      <n v="19794.310000000001" in="0">
        <tpls c="3">
          <tpl fld="1" item="1"/>
          <tpl fld="4" item="8"/>
          <tpl fld="0" item="0"/>
        </tpls>
      </n>
      <n v="338.76" in="0">
        <tpls c="3">
          <tpl fld="1" item="1"/>
          <tpl fld="4" item="9"/>
          <tpl fld="0" item="0"/>
        </tpls>
      </n>
      <n v="3214.91" in="0">
        <tpls c="3">
          <tpl fld="1" item="1"/>
          <tpl fld="4" item="10"/>
          <tpl fld="0" item="0"/>
        </tpls>
      </n>
      <n v="153.19999999999999" in="0">
        <tpls c="3">
          <tpl fld="1" item="1"/>
          <tpl fld="4" item="11"/>
          <tpl fld="0" item="0"/>
        </tpls>
      </n>
      <n v="234.34" in="0">
        <tpls c="3">
          <tpl fld="1" item="1"/>
          <tpl fld="4" item="12"/>
          <tpl fld="0" item="0"/>
        </tpls>
      </n>
      <n v="3940.2" in="0">
        <tpls c="3">
          <tpl fld="1" item="1"/>
          <tpl fld="4" item="13"/>
          <tpl fld="0" item="0"/>
        </tpls>
      </n>
      <n v="6603.41" in="0">
        <tpls c="3">
          <tpl fld="1" item="1"/>
          <tpl fld="4" item="14"/>
          <tpl fld="0" item="0"/>
        </tpls>
      </n>
      <n v="3430" in="0">
        <tpls c="3">
          <tpl fld="1" item="1"/>
          <tpl fld="4" item="15"/>
          <tpl fld="0" item="0"/>
        </tpls>
      </n>
      <n v="181.89" in="0">
        <tpls c="3">
          <tpl fld="1" item="1"/>
          <tpl fld="4" item="16"/>
          <tpl fld="0" item="0"/>
        </tpls>
      </n>
      <n v="77.47" in="0">
        <tpls c="3">
          <tpl fld="1" item="1"/>
          <tpl fld="4" item="17"/>
          <tpl fld="0" item="0"/>
        </tpls>
      </n>
      <n v="487.19" in="0">
        <tpls c="3">
          <tpl fld="1" item="1"/>
          <tpl fld="4" item="18"/>
          <tpl fld="0" item="0"/>
        </tpls>
      </n>
      <n v="3467.41" in="0">
        <tpls c="3">
          <tpl fld="1" item="1"/>
          <tpl fld="4" item="19"/>
          <tpl fld="0" item="0"/>
        </tpls>
      </n>
      <n v="783.45" in="0">
        <tpls c="3">
          <tpl fld="1" item="1"/>
          <tpl fld="4" item="20"/>
          <tpl fld="0" item="0"/>
        </tpls>
      </n>
      <n v="58.1" in="0">
        <tpls c="3">
          <tpl fld="1" item="1"/>
          <tpl fld="4" item="21"/>
          <tpl fld="0" item="0"/>
        </tpls>
      </n>
      <n v="2702.29" in="0">
        <tpls c="3">
          <tpl fld="1" item="1"/>
          <tpl fld="4" item="22"/>
          <tpl fld="0" item="0"/>
        </tpls>
      </n>
      <n v="124.81" in="0">
        <tpls c="3">
          <tpl fld="1" item="1"/>
          <tpl fld="4" item="23"/>
          <tpl fld="0" item="0"/>
        </tpls>
      </n>
      <n v="147.33000000000001" in="0">
        <tpls c="3">
          <tpl fld="1" item="1"/>
          <tpl fld="4" item="24"/>
          <tpl fld="0" item="0"/>
        </tpls>
      </n>
      <n v="30667.1" in="0">
        <tpls c="3">
          <tpl fld="1" item="1"/>
          <tpl fld="4" item="25"/>
          <tpl fld="0" item="0"/>
        </tpls>
      </n>
      <n v="1363.53" in="0">
        <tpls c="3">
          <tpl fld="1" item="1"/>
          <tpl fld="4" item="26"/>
          <tpl fld="0" item="0"/>
        </tpls>
      </n>
      <n v="1143.6600000000001" in="0">
        <tpls c="3">
          <tpl fld="1" item="1"/>
          <tpl fld="4" item="27"/>
          <tpl fld="0" item="0"/>
        </tpls>
      </n>
      <n v="109.06" in="0">
        <tpls c="3">
          <tpl fld="1" item="1"/>
          <tpl fld="4" item="28"/>
          <tpl fld="0" item="0"/>
        </tpls>
      </n>
      <n v="8950.14" in="0">
        <tpls c="3">
          <tpl fld="1" item="1"/>
          <tpl fld="4" item="29"/>
          <tpl fld="0" item="0"/>
        </tpls>
      </n>
      <n v="1007.06" in="0">
        <tpls c="3">
          <tpl fld="1" item="1"/>
          <tpl fld="4" item="30"/>
          <tpl fld="0" item="0"/>
        </tpls>
      </n>
      <n v="2620.7199999999998" in="0">
        <tpls c="3">
          <tpl fld="1" item="1"/>
          <tpl fld="4" item="31"/>
          <tpl fld="0" item="0"/>
        </tpls>
      </n>
      <n v="2049.17" in="0">
        <tpls c="3">
          <tpl fld="1" item="1"/>
          <tpl fld="4" item="32"/>
          <tpl fld="0" item="0"/>
        </tpls>
      </n>
      <n v="41.6" in="0">
        <tpls c="3">
          <tpl fld="1" item="1"/>
          <tpl fld="4" item="33"/>
          <tpl fld="0" item="0"/>
        </tpls>
      </n>
      <n v="76.739999999999995" in="0">
        <tpls c="3">
          <tpl fld="1" item="1"/>
          <tpl fld="4" item="34"/>
          <tpl fld="0" item="0"/>
        </tpls>
      </n>
      <n v="49790.9" in="0">
        <tpls c="3">
          <tpl fld="1" item="1"/>
          <tpl fld="4" item="35"/>
          <tpl fld="0" item="0"/>
        </tpls>
      </n>
      <n v="1183.6199999999999" in="0">
        <tpls c="3">
          <tpl fld="1" item="1"/>
          <tpl fld="4" item="36"/>
          <tpl fld="0" item="0"/>
        </tpls>
      </n>
      <n v="3688.56" in="0">
        <tpls c="3">
          <tpl fld="1" item="2"/>
          <tpl fld="4" item="0"/>
          <tpl fld="0" item="0"/>
        </tpls>
      </n>
      <n v="25353.95" in="0">
        <tpls c="3">
          <tpl fld="1" item="1"/>
          <tpl fld="4" item="37"/>
          <tpl fld="0" item="0"/>
        </tpls>
      </n>
      <n v="61.3" in="0">
        <tpls c="3">
          <tpl fld="1" item="1"/>
          <tpl fld="4" item="38"/>
          <tpl fld="0" item="0"/>
        </tpls>
      </n>
      <n v="1396.38" in="0">
        <tpls c="3">
          <tpl fld="1" item="1"/>
          <tpl fld="4" item="39"/>
          <tpl fld="0" item="0"/>
        </tpls>
      </n>
      <n v="138.6" in="0">
        <tpls c="3">
          <tpl fld="1" item="1"/>
          <tpl fld="4" item="40"/>
          <tpl fld="0" item="0"/>
        </tpls>
      </n>
      <n v="2463.7199999999998" in="0">
        <tpls c="3">
          <tpl fld="1" item="1"/>
          <tpl fld="4" item="41"/>
          <tpl fld="0" item="0"/>
        </tpls>
      </n>
      <n v="10311.99" in="0">
        <tpls c="3">
          <tpl fld="1" item="1"/>
          <tpl fld="4" item="42"/>
          <tpl fld="0" item="0"/>
        </tpls>
      </n>
      <n v="1712.39" in="0">
        <tpls c="3">
          <tpl fld="1" item="1"/>
          <tpl fld="4" item="43"/>
          <tpl fld="0" item="0"/>
        </tpls>
      </n>
      <n v="72.599999999999994" in="0">
        <tpls c="3">
          <tpl fld="1" item="1"/>
          <tpl fld="4" item="44"/>
          <tpl fld="0" item="0"/>
        </tpls>
      </n>
      <n v="42.91" in="0">
        <tpls c="3">
          <tpl fld="1" item="1"/>
          <tpl fld="4" item="45"/>
          <tpl fld="0" item="0"/>
        </tpls>
      </n>
      <n v="761.33" in="0">
        <tpls c="3">
          <tpl fld="1" item="1"/>
          <tpl fld="4" item="46"/>
          <tpl fld="0" item="0"/>
        </tpls>
      </n>
      <n v="5823.67" in="0">
        <tpls c="3">
          <tpl fld="1" item="1"/>
          <tpl fld="4" item="47"/>
          <tpl fld="0" item="0"/>
        </tpls>
      </n>
      <n v="171.42" in="0">
        <tpls c="3">
          <tpl fld="1" item="1"/>
          <tpl fld="4" item="48"/>
          <tpl fld="0" item="0"/>
        </tpls>
      </n>
      <n v="593.29" in="0">
        <tpls c="3">
          <tpl fld="1" item="1"/>
          <tpl fld="4" item="49"/>
          <tpl fld="0" item="0"/>
        </tpls>
      </n>
      <n v="111.18" in="0">
        <tpls c="3">
          <tpl fld="1" item="1"/>
          <tpl fld="4" item="50"/>
          <tpl fld="0" item="0"/>
        </tpls>
      </n>
      <n v="534.36" in="0">
        <tpls c="3">
          <tpl fld="1" item="1"/>
          <tpl fld="4" item="51"/>
          <tpl fld="0" item="0"/>
        </tpls>
      </n>
      <n v="855.17" in="0">
        <tpls c="3">
          <tpl fld="1" item="1"/>
          <tpl fld="4" item="52"/>
          <tpl fld="0" item="0"/>
        </tpls>
      </n>
      <n v="1081.8800000000001" in="0">
        <tpls c="3">
          <tpl fld="1" item="1"/>
          <tpl fld="4" item="53"/>
          <tpl fld="0" item="0"/>
        </tpls>
      </n>
      <n v="132.41" in="0">
        <tpls c="3">
          <tpl fld="1" item="1"/>
          <tpl fld="4" item="54"/>
          <tpl fld="0" item="0"/>
        </tpls>
      </n>
      <n v="5470.11" in="0">
        <tpls c="3">
          <tpl fld="1" item="1"/>
          <tpl fld="4" item="55"/>
          <tpl fld="0" item="0"/>
        </tpls>
      </n>
      <n v="225.65" in="0">
        <tpls c="3">
          <tpl fld="1" item="1"/>
          <tpl fld="4" item="56"/>
          <tpl fld="0" item="0"/>
        </tpls>
      </n>
      <n v="27.1" in="0">
        <tpls c="3">
          <tpl fld="1" item="1"/>
          <tpl fld="4" item="57"/>
          <tpl fld="0" item="0"/>
        </tpls>
      </n>
      <n v="1007.6" in="0">
        <tpls c="3">
          <tpl fld="1" item="1"/>
          <tpl fld="4" item="58"/>
          <tpl fld="0" item="0"/>
        </tpls>
      </n>
      <n v="271.57" in="0">
        <tpls c="3">
          <tpl fld="1" item="1"/>
          <tpl fld="4" item="59"/>
          <tpl fld="0" item="0"/>
        </tpls>
      </n>
      <n v="15271.46" in="0">
        <tpls c="3">
          <tpl fld="1" item="1"/>
          <tpl fld="4" item="60"/>
          <tpl fld="0" item="0"/>
        </tpls>
      </n>
      <n v="1359.11" in="0">
        <tpls c="3">
          <tpl fld="1" item="1"/>
          <tpl fld="4" item="61"/>
          <tpl fld="0" item="0"/>
        </tpls>
      </n>
      <n v="428.57" in="0">
        <tpls c="3">
          <tpl fld="1" item="1"/>
          <tpl fld="4" item="62"/>
          <tpl fld="0" item="0"/>
        </tpls>
      </n>
      <n v="1958.39" in="0">
        <tpls c="3">
          <tpl fld="1" item="1"/>
          <tpl fld="4" item="63"/>
          <tpl fld="0" item="0"/>
        </tpls>
      </n>
      <n v="1503.99" in="0">
        <tpls c="3">
          <tpl fld="1" item="1"/>
          <tpl fld="4" item="64"/>
          <tpl fld="0" item="0"/>
        </tpls>
      </n>
      <n v="757.11" in="0">
        <tpls c="3">
          <tpl fld="1" item="1"/>
          <tpl fld="4" item="65"/>
          <tpl fld="0" item="0"/>
        </tpls>
      </n>
      <n v="9146.36" in="0">
        <tpls c="3">
          <tpl fld="1" item="1"/>
          <tpl fld="4" item="66"/>
          <tpl fld="0" item="0"/>
        </tpls>
      </n>
      <n v="3496.32" in="0">
        <tpls c="3">
          <tpl fld="1" item="1"/>
          <tpl fld="4" item="67"/>
          <tpl fld="0" item="0"/>
        </tpls>
      </n>
      <n v="74.760000000000005" in="0">
        <tpls c="3">
          <tpl fld="1" item="1"/>
          <tpl fld="4" item="68"/>
          <tpl fld="0" item="0"/>
        </tpls>
      </n>
      <n v="3573.34" in="0">
        <tpls c="3">
          <tpl fld="1" item="1"/>
          <tpl fld="4" item="69"/>
          <tpl fld="0" item="0"/>
        </tpls>
      </n>
      <n v="27.69" in="0">
        <tpls c="3">
          <tpl fld="1" item="1"/>
          <tpl fld="4" item="70"/>
          <tpl fld="0" item="0"/>
        </tpls>
      </n>
      <n v="48.51" in="0">
        <tpls c="3">
          <tpl fld="1" item="1"/>
          <tpl fld="4" item="71"/>
          <tpl fld="0" item="0"/>
        </tpls>
      </n>
      <n v="434.8" in="0">
        <tpls c="3">
          <tpl fld="1" item="1"/>
          <tpl fld="4" item="72"/>
          <tpl fld="0" item="0"/>
        </tpls>
      </n>
      <n v="66" in="0">
        <tpls c="3">
          <tpl fld="1" item="1"/>
          <tpl fld="4" item="73"/>
          <tpl fld="0" item="0"/>
        </tpls>
      </n>
      <n v="10.4" in="0">
        <tpls c="3">
          <tpl fld="1" item="1"/>
          <tpl fld="4" item="74"/>
          <tpl fld="0" item="0"/>
        </tpls>
      </n>
      <n v="3928.92" in="0">
        <tpls c="3">
          <tpl fld="1" item="1"/>
          <tpl fld="4" item="75"/>
          <tpl fld="0" item="0"/>
        </tpls>
      </n>
      <n v="1097.3900000000001" in="0">
        <tpls c="3">
          <tpl fld="1" item="1"/>
          <tpl fld="4" item="76"/>
          <tpl fld="0" item="0"/>
        </tpls>
      </n>
      <n v="283.07" in="0">
        <tpls c="3">
          <tpl fld="1" item="1"/>
          <tpl fld="4" item="77"/>
          <tpl fld="0" item="0"/>
        </tpls>
      </n>
      <n v="4446.29" in="0">
        <tpls c="3">
          <tpl fld="1" item="1"/>
          <tpl fld="4" item="78"/>
          <tpl fld="0" item="0"/>
        </tpls>
      </n>
      <n v="10872.23" in="0">
        <tpls c="3">
          <tpl fld="1" item="1"/>
          <tpl fld="4" item="79"/>
          <tpl fld="0" item="0"/>
        </tpls>
      </n>
      <n v="21421" in="0">
        <tpls c="3">
          <tpl fld="1" item="1"/>
          <tpl fld="4" item="80"/>
          <tpl fld="0" item="0"/>
        </tpls>
      </n>
      <n v="39.5" in="0">
        <tpls c="3">
          <tpl fld="1" item="1"/>
          <tpl fld="4" item="81"/>
          <tpl fld="0" item="0"/>
        </tpls>
      </n>
      <n v="102712.81" in="0">
        <tpls c="3">
          <tpl fld="5" item="0"/>
          <tpl fld="1" item="0"/>
          <tpl fld="0" item="0"/>
        </tpls>
      </n>
      <n v="690.63" in="0">
        <tpls c="3">
          <tpl fld="1" item="1"/>
          <tpl fld="4" item="82"/>
          <tpl fld="0" item="0"/>
        </tpls>
      </n>
      <n v="584.16" in="0">
        <tpls c="3">
          <tpl fld="1" item="1"/>
          <tpl fld="4" item="83"/>
          <tpl fld="0" item="0"/>
        </tpls>
      </n>
      <n v="44.4" in="0">
        <tpls c="3">
          <tpl fld="1" item="1"/>
          <tpl fld="4" item="84"/>
          <tpl fld="0" item="0"/>
        </tpls>
      </n>
      <n v="14783.27" in="0">
        <tpls c="3">
          <tpl fld="1" item="1"/>
          <tpl fld="4" item="85"/>
          <tpl fld="0" item="0"/>
        </tpls>
      </n>
      <n v="3799.92" in="0">
        <tpls c="3">
          <tpl fld="1" item="3"/>
          <tpl fld="4" item="0"/>
          <tpl fld="0" item="0"/>
        </tpls>
      </n>
      <n v="310.33" in="0">
        <tpls c="3">
          <tpl fld="1" item="1"/>
          <tpl fld="4" item="86"/>
          <tpl fld="0" item="0"/>
        </tpls>
      </n>
      <n v="6126.41" in="0">
        <tpls c="3">
          <tpl fld="1" item="1"/>
          <tpl fld="4" item="87"/>
          <tpl fld="0" item="0"/>
        </tpls>
      </n>
      <n v="736.84" in="0">
        <tpls c="3">
          <tpl fld="1" item="1"/>
          <tpl fld="4" item="88"/>
          <tpl fld="0" item="0"/>
        </tpls>
      </n>
      <n v="529.6" in="0">
        <tpls c="3">
          <tpl fld="1" item="1"/>
          <tpl fld="4" item="89"/>
          <tpl fld="0" item="0"/>
        </tpls>
      </n>
      <n v="648.97" in="0">
        <tpls c="3">
          <tpl fld="1" item="1"/>
          <tpl fld="4" item="90"/>
          <tpl fld="0" item="0"/>
        </tpls>
      </n>
      <n v="992.36" in="0">
        <tpls c="3">
          <tpl fld="1" item="1"/>
          <tpl fld="4" item="91"/>
          <tpl fld="0" item="0"/>
        </tpls>
      </n>
      <n v="9420.0300000000007" in="0">
        <tpls c="3">
          <tpl fld="1" item="1"/>
          <tpl fld="4" item="92"/>
          <tpl fld="0" item="0"/>
        </tpls>
      </n>
      <n v="9461.81" in="0">
        <tpls c="3">
          <tpl fld="1" item="1"/>
          <tpl fld="4" item="93"/>
          <tpl fld="0" item="0"/>
        </tpls>
      </n>
      <n v="162908149.81999999" in="0">
        <tpls c="3">
          <tpl fld="2" item="0"/>
          <tpl fld="6" item="0"/>
          <tpl fld="0" item="1"/>
        </tpls>
      </n>
      <n v="125950.32" in="0">
        <tpls c="4">
          <tpl fld="2" item="1"/>
          <tpl fld="6" item="31"/>
          <tpl fld="3" item="0"/>
          <tpl fld="0" item="1"/>
        </tpls>
      </n>
      <n v="568.25" in="0">
        <tpls c="3">
          <tpl fld="1" item="1"/>
          <tpl fld="4" item="94"/>
          <tpl fld="0" item="0"/>
        </tpls>
      </n>
      <n v="794.99" in="0">
        <tpls c="3">
          <tpl fld="1" item="1"/>
          <tpl fld="4" item="95"/>
          <tpl fld="0" item="0"/>
        </tpls>
      </n>
      <n v="46076353.479999997" in="0">
        <tpls c="3">
          <tpl fld="2" item="0"/>
          <tpl fld="6" item="1"/>
          <tpl fld="0" item="1"/>
        </tpls>
      </n>
      <n v="426.99" in="0">
        <tpls c="3">
          <tpl fld="1" item="1"/>
          <tpl fld="4" item="96"/>
          <tpl fld="0" item="0"/>
        </tpls>
      </n>
      <n v="318.95" in="0">
        <tpls c="3">
          <tpl fld="1" item="1"/>
          <tpl fld="4" item="97"/>
          <tpl fld="0" item="0"/>
        </tpls>
      </n>
      <n v="1053.81" in="0">
        <tpls c="3">
          <tpl fld="1" item="1"/>
          <tpl fld="4" item="98"/>
          <tpl fld="0" item="0"/>
        </tpls>
      </n>
      <n v="5294.63" in="0">
        <tpls c="3">
          <tpl fld="1" item="1"/>
          <tpl fld="4" item="99"/>
          <tpl fld="0" item="0"/>
        </tpls>
      </n>
      <n v="1846.38" in="0">
        <tpls c="3">
          <tpl fld="1" item="1"/>
          <tpl fld="4" item="100"/>
          <tpl fld="0" item="0"/>
        </tpls>
      </n>
      <n v="4509.1000000000004" in="0">
        <tpls c="3">
          <tpl fld="1" item="1"/>
          <tpl fld="4" item="101"/>
          <tpl fld="0" item="0"/>
        </tpls>
      </n>
      <n v="32918358.399999999" in="0">
        <tpls c="3">
          <tpl fld="2" item="0"/>
          <tpl fld="6" item="2"/>
          <tpl fld="0" item="1"/>
        </tpls>
      </n>
      <n v="6066751.1799999997" in="0">
        <tpls c="3">
          <tpl fld="2" item="0"/>
          <tpl fld="6" item="3"/>
          <tpl fld="0" item="1"/>
        </tpls>
      </n>
      <n v="205.1" in="0">
        <tpls c="3">
          <tpl fld="1" item="1"/>
          <tpl fld="4" item="102"/>
          <tpl fld="0" item="0"/>
        </tpls>
      </n>
      <n v="18695945.029999997" in="0">
        <tpls c="3">
          <tpl fld="2" item="0"/>
          <tpl fld="6" item="4"/>
          <tpl fld="0" item="1"/>
        </tpls>
      </n>
      <n v="4356.09" in="0">
        <tpls c="3">
          <tpl fld="1" item="1"/>
          <tpl fld="4" item="103"/>
          <tpl fld="0" item="0"/>
        </tpls>
      </n>
      <n v="3471.38" in="0">
        <tpls c="3">
          <tpl fld="1" item="1"/>
          <tpl fld="4" item="104"/>
          <tpl fld="0" item="0"/>
        </tpls>
      </n>
      <n v="112.15" in="0">
        <tpls c="3">
          <tpl fld="1" item="1"/>
          <tpl fld="4" item="105"/>
          <tpl fld="0" item="0"/>
        </tpls>
      </n>
      <n v="111.28" in="0">
        <tpls c="3">
          <tpl fld="1" item="1"/>
          <tpl fld="4" item="106"/>
          <tpl fld="0" item="0"/>
        </tpls>
      </n>
      <n v="5940424.5900000008" in="0">
        <tpls c="3">
          <tpl fld="2" item="0"/>
          <tpl fld="6" item="5"/>
          <tpl fld="0" item="1"/>
        </tpls>
      </n>
      <n v="270.94" in="0">
        <tpls c="3">
          <tpl fld="1" item="1"/>
          <tpl fld="4" item="107"/>
          <tpl fld="0" item="0"/>
        </tpls>
      </n>
      <n v="532.62" in="0">
        <tpls c="3">
          <tpl fld="1" item="1"/>
          <tpl fld="4" item="108"/>
          <tpl fld="0" item="0"/>
        </tpls>
      </n>
      <n v="2175557.38" in="0">
        <tpls c="4">
          <tpl fld="2" item="1"/>
          <tpl fld="6" item="31"/>
          <tpl fld="3" item="1"/>
          <tpl fld="0" item="1"/>
        </tpls>
      </n>
      <n v="97933630.969999999" in="0">
        <tpls c="3">
          <tpl fld="2" item="0"/>
          <tpl fld="6" item="6"/>
          <tpl fld="0" item="1"/>
        </tpls>
      </n>
      <n v="8385257.6200000001" in="0">
        <tpls c="3">
          <tpl fld="2" item="0"/>
          <tpl fld="6" item="7"/>
          <tpl fld="0" item="1"/>
        </tpls>
      </n>
      <n v="7050.76" in="0">
        <tpls c="3">
          <tpl fld="1" item="1"/>
          <tpl fld="4" item="109"/>
          <tpl fld="0" item="0"/>
        </tpls>
      </n>
      <n v="9.9700000000000006" in="0">
        <tpls c="3">
          <tpl fld="1" item="1"/>
          <tpl fld="4" item="110"/>
          <tpl fld="0" item="0"/>
        </tpls>
      </n>
      <n v="11990801.85" in="0">
        <tpls c="3">
          <tpl fld="2" item="0"/>
          <tpl fld="6" item="8"/>
          <tpl fld="0" item="1"/>
        </tpls>
      </n>
      <n v="321.77999999999997" in="0">
        <tpls c="3">
          <tpl fld="1" item="1"/>
          <tpl fld="4" item="111"/>
          <tpl fld="0" item="0"/>
        </tpls>
      </n>
      <n v="3482052.66" in="0">
        <tpls c="3">
          <tpl fld="2" item="0"/>
          <tpl fld="6" item="9"/>
          <tpl fld="0" item="1"/>
        </tpls>
      </n>
      <n v="417698168.63999993" in="0">
        <tpls c="3">
          <tpl fld="2" item="0"/>
          <tpl fld="6" item="10"/>
          <tpl fld="0" item="1"/>
        </tpls>
      </n>
      <n v="19150.73" in="0">
        <tpls c="3">
          <tpl fld="1" item="1"/>
          <tpl fld="4" item="112"/>
          <tpl fld="0" item="0"/>
        </tpls>
      </n>
      <n v="9434.23" in="0">
        <tpls c="3">
          <tpl fld="1" item="1"/>
          <tpl fld="4" item="113"/>
          <tpl fld="0" item="0"/>
        </tpls>
      </n>
      <n v="140.80000000000001" in="0">
        <tpls c="3">
          <tpl fld="1" item="1"/>
          <tpl fld="4" item="114"/>
          <tpl fld="0" item="0"/>
        </tpls>
      </n>
      <n v="387499917.75" in="0">
        <tpls c="3">
          <tpl fld="2" item="0"/>
          <tpl fld="6" item="11"/>
          <tpl fld="0" item="1"/>
        </tpls>
      </n>
      <n v="85.85" in="0">
        <tpls c="3">
          <tpl fld="1" item="1"/>
          <tpl fld="4" item="115"/>
          <tpl fld="0" item="0"/>
        </tpls>
      </n>
      <n v="438.15" in="0">
        <tpls c="3">
          <tpl fld="1" item="1"/>
          <tpl fld="4" item="116"/>
          <tpl fld="0" item="0"/>
        </tpls>
      </n>
      <n v="15878282.4" in="0">
        <tpls c="3">
          <tpl fld="2" item="0"/>
          <tpl fld="6" item="12"/>
          <tpl fld="0" item="1"/>
        </tpls>
      </n>
      <n v="1195683.82" in="0">
        <tpls c="3">
          <tpl fld="2" item="0"/>
          <tpl fld="6" item="13"/>
          <tpl fld="0" item="1"/>
        </tpls>
      </n>
      <n v="1336.27" in="0">
        <tpls c="3">
          <tpl fld="1" item="1"/>
          <tpl fld="4" item="117"/>
          <tpl fld="0" item="0"/>
        </tpls>
      </n>
      <n v="6698956.330000001" in="0">
        <tpls c="3">
          <tpl fld="2" item="0"/>
          <tpl fld="6" item="14"/>
          <tpl fld="0" item="1"/>
        </tpls>
      </n>
      <n v="3269.48" in="0">
        <tpls c="3">
          <tpl fld="1" item="1"/>
          <tpl fld="4" item="118"/>
          <tpl fld="0" item="0"/>
        </tpls>
      </n>
      <n v="142.03" in="0">
        <tpls c="3">
          <tpl fld="1" item="1"/>
          <tpl fld="4" item="119"/>
          <tpl fld="0" item="0"/>
        </tpls>
      </n>
      <n v="20026237.959999997" in="0">
        <tpls c="3">
          <tpl fld="2" item="0"/>
          <tpl fld="6" item="15"/>
          <tpl fld="0" item="1"/>
        </tpls>
      </n>
      <n v="335.42" in="0">
        <tpls c="3">
          <tpl fld="1" item="1"/>
          <tpl fld="4" item="120"/>
          <tpl fld="0" item="0"/>
        </tpls>
      </n>
      <n v="4311.29" in="0">
        <tpls c="3">
          <tpl fld="1" item="1"/>
          <tpl fld="4" item="121"/>
          <tpl fld="0" item="0"/>
        </tpls>
      </n>
      <n v="778.96" in="0">
        <tpls c="3">
          <tpl fld="1" item="1"/>
          <tpl fld="4" item="122"/>
          <tpl fld="0" item="0"/>
        </tpls>
      </n>
      <n v="5445589.4099999992" in="0">
        <tpls c="3">
          <tpl fld="2" item="0"/>
          <tpl fld="6" item="16"/>
          <tpl fld="0" item="1"/>
        </tpls>
      </n>
      <n v="1410.41" in="0">
        <tpls c="3">
          <tpl fld="1" item="1"/>
          <tpl fld="4" item="123"/>
          <tpl fld="0" item="0"/>
        </tpls>
      </n>
      <n v="1562.02" in="0">
        <tpls c="3">
          <tpl fld="1" item="1"/>
          <tpl fld="4" item="124"/>
          <tpl fld="0" item="0"/>
        </tpls>
      </n>
      <n v="18773.759999999998" in="0">
        <tpls c="3">
          <tpl fld="1" item="1"/>
          <tpl fld="4" item="125"/>
          <tpl fld="0" item="0"/>
        </tpls>
      </n>
      <n v="14360.2" in="0">
        <tpls c="3">
          <tpl fld="1" item="1"/>
          <tpl fld="4" item="126"/>
          <tpl fld="0" item="0"/>
        </tpls>
      </n>
      <n v="6212.12" in="0">
        <tpls c="3">
          <tpl fld="1" item="1"/>
          <tpl fld="4" item="127"/>
          <tpl fld="0" item="0"/>
        </tpls>
      </n>
      <n v="11140.36" in="0">
        <tpls c="3">
          <tpl fld="1" item="1"/>
          <tpl fld="4" item="128"/>
          <tpl fld="0" item="0"/>
        </tpls>
      </n>
      <n v="170" in="0">
        <tpls c="3">
          <tpl fld="1" item="1"/>
          <tpl fld="4" item="129"/>
          <tpl fld="0" item="0"/>
        </tpls>
      </n>
      <n v="3363.29" in="0">
        <tpls c="3">
          <tpl fld="1" item="1"/>
          <tpl fld="4" item="130"/>
          <tpl fld="0" item="0"/>
        </tpls>
      </n>
      <n v="196.94" in="0">
        <tpls c="3">
          <tpl fld="1" item="1"/>
          <tpl fld="4" item="131"/>
          <tpl fld="0" item="0"/>
        </tpls>
      </n>
      <n v="7254907.0300000003" in="0">
        <tpls c="3">
          <tpl fld="2" item="0"/>
          <tpl fld="6" item="17"/>
          <tpl fld="0" item="1"/>
        </tpls>
      </n>
      <n v="28627.32" in="0">
        <tpls c="3">
          <tpl fld="1" item="1"/>
          <tpl fld="4" item="132"/>
          <tpl fld="0" item="0"/>
        </tpls>
      </n>
      <n v="20800.43" in="0">
        <tpls c="3">
          <tpl fld="1" item="1"/>
          <tpl fld="4" item="133"/>
          <tpl fld="0" item="0"/>
        </tpls>
      </n>
      <n v="255.19" in="0">
        <tpls c="3">
          <tpl fld="1" item="1"/>
          <tpl fld="4" item="134"/>
          <tpl fld="0" item="0"/>
        </tpls>
      </n>
      <n v="1464.54" in="0">
        <tpls c="3">
          <tpl fld="1" item="1"/>
          <tpl fld="4" item="135"/>
          <tpl fld="0" item="0"/>
        </tpls>
      </n>
      <n v="1438822.14" in="0">
        <tpls c="3">
          <tpl fld="2" item="0"/>
          <tpl fld="6" item="18"/>
          <tpl fld="0" item="1"/>
        </tpls>
      </n>
      <n v="2044.5" in="0">
        <tpls c="3">
          <tpl fld="1" item="1"/>
          <tpl fld="4" item="136"/>
          <tpl fld="0" item="0"/>
        </tpls>
      </n>
      <n v="4520303.22" in="0">
        <tpls c="4">
          <tpl fld="2" item="2"/>
          <tpl fld="6" item="31"/>
          <tpl fld="3" item="2"/>
          <tpl fld="0" item="1"/>
        </tpls>
      </n>
      <n v="219.49" in="0">
        <tpls c="3">
          <tpl fld="1" item="1"/>
          <tpl fld="4" item="137"/>
          <tpl fld="0" item="0"/>
        </tpls>
      </n>
      <n v="5497.2" in="0">
        <tpls c="3">
          <tpl fld="1" item="1"/>
          <tpl fld="4" item="138"/>
          <tpl fld="0" item="0"/>
        </tpls>
      </n>
      <n v="196856949.81999999" in="0">
        <tpls c="3">
          <tpl fld="2" item="0"/>
          <tpl fld="6" item="19"/>
          <tpl fld="0" item="1"/>
        </tpls>
      </n>
      <n v="929.61" in="0">
        <tpls c="3">
          <tpl fld="1" item="1"/>
          <tpl fld="4" item="139"/>
          <tpl fld="0" item="0"/>
        </tpls>
      </n>
      <n v="24.2" in="0">
        <tpls c="3">
          <tpl fld="1" item="1"/>
          <tpl fld="4" item="140"/>
          <tpl fld="0" item="0"/>
        </tpls>
      </n>
      <n v="86.38" in="0">
        <tpls c="3">
          <tpl fld="1" item="1"/>
          <tpl fld="4" item="141"/>
          <tpl fld="0" item="0"/>
        </tpls>
      </n>
      <n v="4627838.9799999995" in="0">
        <tpls c="3">
          <tpl fld="2" item="0"/>
          <tpl fld="6" item="20"/>
          <tpl fld="0" item="1"/>
        </tpls>
      </n>
      <n v="208.02" in="0">
        <tpls c="3">
          <tpl fld="1" item="1"/>
          <tpl fld="4" item="142"/>
          <tpl fld="0" item="0"/>
        </tpls>
      </n>
      <n v="491292.37" in="0">
        <tpls c="3">
          <tpl fld="2" item="0"/>
          <tpl fld="6" item="21"/>
          <tpl fld="0" item="1"/>
        </tpls>
      </n>
      <n v="9165.81" in="0">
        <tpls c="3">
          <tpl fld="1" item="1"/>
          <tpl fld="4" item="143"/>
          <tpl fld="0" item="0"/>
        </tpls>
      </n>
      <n v="16703266.870000001" in="0">
        <tpls c="3">
          <tpl fld="2" item="0"/>
          <tpl fld="6" item="22"/>
          <tpl fld="0" item="1"/>
        </tpls>
      </n>
      <n v="4340759.05" in="0">
        <tpls c="3">
          <tpl fld="2" item="0"/>
          <tpl fld="6" item="23"/>
          <tpl fld="0" item="1"/>
        </tpls>
      </n>
      <n v="397.04" in="0">
        <tpls c="3">
          <tpl fld="1" item="1"/>
          <tpl fld="4" item="144"/>
          <tpl fld="0" item="0"/>
        </tpls>
      </n>
      <n v="68726945.489999995" in="0">
        <tpls c="3">
          <tpl fld="2" item="0"/>
          <tpl fld="6" item="24"/>
          <tpl fld="0" item="1"/>
        </tpls>
      </n>
      <n v="65.7" in="0">
        <tpls c="3">
          <tpl fld="1" item="1"/>
          <tpl fld="4" item="145"/>
          <tpl fld="0" item="0"/>
        </tpls>
      </n>
      <n v="121588122.64999999" in="0">
        <tpls c="3">
          <tpl fld="2" item="0"/>
          <tpl fld="6" item="25"/>
          <tpl fld="0" item="1"/>
        </tpls>
      </n>
      <n v="175.04" in="0">
        <tpls c="3">
          <tpl fld="1" item="1"/>
          <tpl fld="4" item="146"/>
          <tpl fld="0" item="0"/>
        </tpls>
      </n>
      <n v="3873.29" in="0">
        <tpls c="3">
          <tpl fld="1" item="1"/>
          <tpl fld="4" item="147"/>
          <tpl fld="0" item="0"/>
        </tpls>
      </n>
      <n v="12386.65" in="0">
        <tpls c="3">
          <tpl fld="1" item="1"/>
          <tpl fld="4" item="148"/>
          <tpl fld="0" item="0"/>
        </tpls>
      </n>
      <n v="357.24" in="0">
        <tpls c="3">
          <tpl fld="1" item="1"/>
          <tpl fld="4" item="149"/>
          <tpl fld="0" item="0"/>
        </tpls>
      </n>
      <n v="125.6" in="0">
        <tpls c="3">
          <tpl fld="1" item="1"/>
          <tpl fld="4" item="150"/>
          <tpl fld="0" item="0"/>
        </tpls>
      </n>
      <n v="19103.88" in="0">
        <tpls c="3">
          <tpl fld="1" item="1"/>
          <tpl fld="4" item="151"/>
          <tpl fld="0" item="0"/>
        </tpls>
      </n>
      <n v="2436.17" in="0">
        <tpls c="3">
          <tpl fld="1" item="1"/>
          <tpl fld="4" item="152"/>
          <tpl fld="0" item="0"/>
        </tpls>
      </n>
      <n v="61044771.959999993" in="0">
        <tpls c="3">
          <tpl fld="2" item="0"/>
          <tpl fld="6" item="26"/>
          <tpl fld="0" item="1"/>
        </tpls>
      </n>
      <n v="2748.59" in="0">
        <tpls c="3">
          <tpl fld="1" item="1"/>
          <tpl fld="4" item="153"/>
          <tpl fld="0" item="0"/>
        </tpls>
      </n>
      <n v="2868030.94" in="0">
        <tpls c="3">
          <tpl fld="2" item="0"/>
          <tpl fld="6" item="27"/>
          <tpl fld="0" item="1"/>
        </tpls>
      </n>
      <n v="14185.28" in="0">
        <tpls c="3">
          <tpl fld="1" item="1"/>
          <tpl fld="4" item="154"/>
          <tpl fld="0" item="0"/>
        </tpls>
      </n>
      <n v="887831.98" in="0">
        <tpls c="3">
          <tpl fld="2" item="0"/>
          <tpl fld="6" item="28"/>
          <tpl fld="0" item="1"/>
        </tpls>
      </n>
      <n v="1323174.6299999999" in="0">
        <tpls c="3">
          <tpl fld="2" item="0"/>
          <tpl fld="6" item="29"/>
          <tpl fld="0" item="1"/>
        </tpls>
      </n>
      <n v="497.3" in="0">
        <tpls c="3">
          <tpl fld="1" item="1"/>
          <tpl fld="4" item="155"/>
          <tpl fld="0" item="0"/>
        </tpls>
      </n>
      <n v="502.44" in="0">
        <tpls c="3">
          <tpl fld="1" item="1"/>
          <tpl fld="4" item="156"/>
          <tpl fld="0" item="0"/>
        </tpls>
      </n>
      <n v="235.87" in="0">
        <tpls c="3">
          <tpl fld="1" item="1"/>
          <tpl fld="4" item="157"/>
          <tpl fld="0" item="0"/>
        </tpls>
      </n>
      <n v="1096.45" in="0">
        <tpls c="3">
          <tpl fld="1" item="1"/>
          <tpl fld="4" item="158"/>
          <tpl fld="0" item="0"/>
        </tpls>
      </n>
      <n v="7066.24" in="0">
        <tpls c="3">
          <tpl fld="1" item="1"/>
          <tpl fld="4" item="159"/>
          <tpl fld="0" item="0"/>
        </tpls>
      </n>
      <n v="12175925.25" in="0">
        <tpls c="3">
          <tpl fld="2" item="0"/>
          <tpl fld="6" item="30"/>
          <tpl fld="0" item="1"/>
        </tpls>
      </n>
      <n v="1693.37" in="0">
        <tpls c="3">
          <tpl fld="1" item="1"/>
          <tpl fld="4" item="160"/>
          <tpl fld="0" item="0"/>
        </tpls>
      </n>
      <n v="63222315.649999999" in="0">
        <tpls c="3">
          <tpl fld="2" item="0"/>
          <tpl fld="6" item="31"/>
          <tpl fld="0" item="1"/>
        </tpls>
      </n>
      <n v="23641186.43" in="0">
        <tpls c="3">
          <tpl fld="2" item="0"/>
          <tpl fld="6" item="32"/>
          <tpl fld="0" item="1"/>
        </tpls>
      </n>
      <n v="4493548.7699999996" in="0">
        <tpls c="4">
          <tpl fld="2" item="2"/>
          <tpl fld="6" item="31"/>
          <tpl fld="3" item="3"/>
          <tpl fld="0" item="1"/>
        </tpls>
      </n>
      <n v="1401.59" in="0">
        <tpls c="3">
          <tpl fld="1" item="1"/>
          <tpl fld="4" item="161"/>
          <tpl fld="0" item="0"/>
        </tpls>
      </n>
      <n v="5344612.37" in="0">
        <tpls c="3">
          <tpl fld="2" item="0"/>
          <tpl fld="6" item="33"/>
          <tpl fld="0" item="1"/>
        </tpls>
      </n>
      <n v="1204371.7" in="0">
        <tpls c="3">
          <tpl fld="2" item="0"/>
          <tpl fld="6" item="34"/>
          <tpl fld="0" item="1"/>
        </tpls>
      </n>
      <n v="2023.7" in="0">
        <tpls c="3">
          <tpl fld="1" item="1"/>
          <tpl fld="4" item="162"/>
          <tpl fld="0" item="0"/>
        </tpls>
      </n>
      <n v="26637786.489999998" in="0">
        <tpls c="3">
          <tpl fld="2" item="0"/>
          <tpl fld="6" item="35"/>
          <tpl fld="0" item="1"/>
        </tpls>
      </n>
      <n v="116.99" in="0">
        <tpls c="3">
          <tpl fld="1" item="1"/>
          <tpl fld="4" item="163"/>
          <tpl fld="0" item="0"/>
        </tpls>
      </n>
      <n v="13801.33" in="0">
        <tpls c="3">
          <tpl fld="1" item="1"/>
          <tpl fld="4" item="164"/>
          <tpl fld="0" item="0"/>
        </tpls>
      </n>
      <n v="5602.08" in="0">
        <tpls c="3">
          <tpl fld="1" item="1"/>
          <tpl fld="4" item="165"/>
          <tpl fld="0" item="0"/>
        </tpls>
      </n>
      <n v="328.76" in="0">
        <tpls c="3">
          <tpl fld="1" item="1"/>
          <tpl fld="4" item="166"/>
          <tpl fld="0" item="0"/>
        </tpls>
      </n>
      <n v="809.51" in="0">
        <tpls c="3">
          <tpl fld="1" item="1"/>
          <tpl fld="4" item="167"/>
          <tpl fld="0" item="0"/>
        </tpls>
      </n>
      <n v="1137.4000000000001" in="0">
        <tpls c="3">
          <tpl fld="1" item="1"/>
          <tpl fld="4" item="168"/>
          <tpl fld="0" item="0"/>
        </tpls>
      </n>
      <n v="940.72" in="0">
        <tpls c="3">
          <tpl fld="1" item="1"/>
          <tpl fld="4" item="169"/>
          <tpl fld="0" item="0"/>
        </tpls>
      </n>
      <n v="10031582.48" in="0">
        <tpls c="3">
          <tpl fld="2" item="0"/>
          <tpl fld="6" item="36"/>
          <tpl fld="0" item="1"/>
        </tpls>
      </n>
      <n v="19428795.02" in="0">
        <tpls c="3">
          <tpl fld="2" item="0"/>
          <tpl fld="6" item="37"/>
          <tpl fld="0" item="1"/>
        </tpls>
      </n>
      <n v="5007.09" in="0">
        <tpls c="3">
          <tpl fld="1" item="1"/>
          <tpl fld="4" item="170"/>
          <tpl fld="0" item="0"/>
        </tpls>
      </n>
      <n v="412.16" in="0">
        <tpls c="3">
          <tpl fld="1" item="1"/>
          <tpl fld="4" item="171"/>
          <tpl fld="0" item="0"/>
        </tpls>
      </n>
      <n v="99" in="0">
        <tpls c="3">
          <tpl fld="1" item="1"/>
          <tpl fld="4" item="172"/>
          <tpl fld="0" item="0"/>
        </tpls>
      </n>
      <n v="626.54" in="0">
        <tpls c="3">
          <tpl fld="1" item="1"/>
          <tpl fld="4" item="173"/>
          <tpl fld="0" item="0"/>
        </tpls>
      </n>
      <n v="2351.11" in="0">
        <tpls c="3">
          <tpl fld="1" item="1"/>
          <tpl fld="4" item="174"/>
          <tpl fld="0" item="0"/>
        </tpls>
      </n>
      <n v="6618.03" in="0">
        <tpls c="3">
          <tpl fld="1" item="1"/>
          <tpl fld="4" item="175"/>
          <tpl fld="0" item="0"/>
        </tpls>
      </n>
      <n v="22413.03" in="0">
        <tpls c="3">
          <tpl fld="1" item="1"/>
          <tpl fld="4" item="176"/>
          <tpl fld="0" item="0"/>
        </tpls>
      </n>
      <n v="30214005.319999997" in="0">
        <tpls c="3">
          <tpl fld="2" item="0"/>
          <tpl fld="6" item="38"/>
          <tpl fld="0" item="1"/>
        </tpls>
      </n>
      <n v="23630700.520000003" in="0">
        <tpls c="3">
          <tpl fld="2" item="0"/>
          <tpl fld="6" item="39"/>
          <tpl fld="0" item="1"/>
        </tpls>
      </n>
      <n v="870.59" in="0">
        <tpls c="3">
          <tpl fld="1" item="1"/>
          <tpl fld="4" item="177"/>
          <tpl fld="0" item="0"/>
        </tpls>
      </n>
      <n v="560.5" in="0">
        <tpls c="3">
          <tpl fld="1" item="1"/>
          <tpl fld="4" item="178"/>
          <tpl fld="0" item="0"/>
        </tpls>
      </n>
      <n v="11" in="0">
        <tpls c="3">
          <tpl fld="1" item="1"/>
          <tpl fld="4" item="179"/>
          <tpl fld="0" item="0"/>
        </tpls>
      </n>
      <n v="1495.26" in="0">
        <tpls c="3">
          <tpl fld="1" item="1"/>
          <tpl fld="4" item="180"/>
          <tpl fld="0" item="0"/>
        </tpls>
      </n>
      <n v="76181341.960000008" in="0">
        <tpls c="3">
          <tpl fld="2" item="0"/>
          <tpl fld="6" item="40"/>
          <tpl fld="0" item="1"/>
        </tpls>
      </n>
      <n v="175271464.78" in="0">
        <tpls c="3">
          <tpl fld="2" item="0"/>
          <tpl fld="6" item="41"/>
          <tpl fld="0" item="1"/>
        </tpls>
      </n>
      <n v="2565.9899999999998" in="0">
        <tpls c="3">
          <tpl fld="1" item="1"/>
          <tpl fld="4" item="181"/>
          <tpl fld="0" item="0"/>
        </tpls>
      </n>
      <n v="1223.95" in="0">
        <tpls c="3">
          <tpl fld="1" item="1"/>
          <tpl fld="4" item="182"/>
          <tpl fld="0" item="0"/>
        </tpls>
      </n>
      <n v="263267785.16" in="0">
        <tpls c="3">
          <tpl fld="2" item="0"/>
          <tpl fld="6" item="42"/>
          <tpl fld="0" item="1"/>
        </tpls>
      </n>
      <n v="567.22" in="0">
        <tpls c="3">
          <tpl fld="1" item="1"/>
          <tpl fld="4" item="183"/>
          <tpl fld="0" item="0"/>
        </tpls>
      </n>
      <n v="18239.25" in="0">
        <tpls c="3">
          <tpl fld="1" item="1"/>
          <tpl fld="4" item="184"/>
          <tpl fld="0" item="0"/>
        </tpls>
      </n>
      <n v="178.66" in="0">
        <tpls c="3">
          <tpl fld="1" item="1"/>
          <tpl fld="4" item="185"/>
          <tpl fld="0" item="0"/>
        </tpls>
      </n>
      <n v="630.75" in="0">
        <tpls c="3">
          <tpl fld="1" item="1"/>
          <tpl fld="4" item="186"/>
          <tpl fld="0" item="0"/>
        </tpls>
      </n>
      <n v="94177553.839999989" in="0">
        <tpls c="3">
          <tpl fld="2" item="0"/>
          <tpl fld="6" item="43"/>
          <tpl fld="0" item="1"/>
        </tpls>
      </n>
      <n v="3563584.5999999996" in="0">
        <tpls c="3">
          <tpl fld="2" item="0"/>
          <tpl fld="6" item="44"/>
          <tpl fld="0" item="1"/>
        </tpls>
      </n>
      <n v="124.4" in="0">
        <tpls c="3">
          <tpl fld="1" item="1"/>
          <tpl fld="4" item="187"/>
          <tpl fld="0" item="0"/>
        </tpls>
      </n>
      <n v="12755282.409999998" in="0">
        <tpls c="3">
          <tpl fld="2" item="0"/>
          <tpl fld="6" item="45"/>
          <tpl fld="0" item="1"/>
        </tpls>
      </n>
      <n v="102.34" in="0">
        <tpls c="3">
          <tpl fld="1" item="1"/>
          <tpl fld="4" item="188"/>
          <tpl fld="0" item="0"/>
        </tpls>
      </n>
      <n v="869.87" in="0">
        <tpls c="3">
          <tpl fld="1" item="1"/>
          <tpl fld="4" item="189"/>
          <tpl fld="0" item="0"/>
        </tpls>
      </n>
      <n v="755.4" in="0">
        <tpls c="3">
          <tpl fld="1" item="1"/>
          <tpl fld="4" item="190"/>
          <tpl fld="0" item="0"/>
        </tpls>
      </n>
      <n v="1270.02" in="0">
        <tpls c="3">
          <tpl fld="1" item="1"/>
          <tpl fld="4" item="191"/>
          <tpl fld="0" item="0"/>
        </tpls>
      </n>
      <n v="15467075.379999999" in="0">
        <tpls c="3">
          <tpl fld="2" item="0"/>
          <tpl fld="6" item="46"/>
          <tpl fld="0" item="1"/>
        </tpls>
      </n>
      <n v="9434.7000000000007" in="0">
        <tpls c="3">
          <tpl fld="1" item="1"/>
          <tpl fld="4" item="192"/>
          <tpl fld="0" item="0"/>
        </tpls>
      </n>
      <n v="2749095.73" in="0">
        <tpls c="3">
          <tpl fld="2" item="0"/>
          <tpl fld="6" item="47"/>
          <tpl fld="0" item="1"/>
        </tpls>
      </n>
      <n v="10506488.370000001" in="0">
        <tpls c="3">
          <tpl fld="2" item="0"/>
          <tpl fld="6" item="48"/>
          <tpl fld="0" item="1"/>
        </tpls>
      </n>
      <n v="13930725.859999999" in="0">
        <tpls c="3">
          <tpl fld="2" item="0"/>
          <tpl fld="6" item="49"/>
          <tpl fld="0" item="1"/>
        </tpls>
      </n>
      <n v="42997664.800000004" in="0">
        <tpls c="3">
          <tpl fld="2" item="0"/>
          <tpl fld="6" item="50"/>
          <tpl fld="0" item="1"/>
        </tpls>
      </n>
      <n v="30.3" in="0">
        <tpls c="3">
          <tpl fld="1" item="1"/>
          <tpl fld="4" item="193"/>
          <tpl fld="0" item="0"/>
        </tpls>
      </n>
      <n v="539.51" in="0">
        <tpls c="3">
          <tpl fld="1" item="1"/>
          <tpl fld="4" item="194"/>
          <tpl fld="0" item="0"/>
        </tpls>
      </n>
      <n v="5694.02" in="0">
        <tpls c="3">
          <tpl fld="1" item="1"/>
          <tpl fld="4" item="195"/>
          <tpl fld="0" item="0"/>
        </tpls>
      </n>
      <n v="99.94" in="0">
        <tpls c="3">
          <tpl fld="1" item="1"/>
          <tpl fld="4" item="196"/>
          <tpl fld="0" item="0"/>
        </tpls>
      </n>
      <n v="35254329.699999996" in="0">
        <tpls c="3">
          <tpl fld="2" item="0"/>
          <tpl fld="6" item="51"/>
          <tpl fld="0" item="1"/>
        </tpls>
      </n>
      <n v="84708957.220000014" in="0">
        <tpls c="3">
          <tpl fld="2" item="0"/>
          <tpl fld="6" item="52"/>
          <tpl fld="0" item="1"/>
        </tpls>
      </n>
      <n v="82" in="0">
        <tpls c="3">
          <tpl fld="1" item="1"/>
          <tpl fld="4" item="197"/>
          <tpl fld="0" item="0"/>
        </tpls>
      </n>
      <n v="2580.0700000000002" in="0">
        <tpls c="3">
          <tpl fld="1" item="1"/>
          <tpl fld="4" item="198"/>
          <tpl fld="0" item="0"/>
        </tpls>
      </n>
      <n v="535.89" in="0">
        <tpls c="3">
          <tpl fld="1" item="1"/>
          <tpl fld="4" item="199"/>
          <tpl fld="0" item="0"/>
        </tpls>
      </n>
      <n v="2249.64" in="0">
        <tpls c="3">
          <tpl fld="1" item="1"/>
          <tpl fld="4" item="200"/>
          <tpl fld="0" item="0"/>
        </tpls>
      </n>
      <n v="1797.46" in="0">
        <tpls c="3">
          <tpl fld="1" item="1"/>
          <tpl fld="4" item="201"/>
          <tpl fld="0" item="0"/>
        </tpls>
      </n>
      <n v="233.2" in="0">
        <tpls c="3">
          <tpl fld="1" item="1"/>
          <tpl fld="4" item="202"/>
          <tpl fld="0" item="0"/>
        </tpls>
      </n>
      <n v="8607.4" in="0">
        <tpls c="3">
          <tpl fld="1" item="1"/>
          <tpl fld="4" item="203"/>
          <tpl fld="0" item="0"/>
        </tpls>
      </n>
      <n v="23.98" in="0">
        <tpls c="3">
          <tpl fld="1" item="1"/>
          <tpl fld="4" item="204"/>
          <tpl fld="0" item="0"/>
        </tpls>
      </n>
      <n v="57701226.93" in="0">
        <tpls c="3">
          <tpl fld="2" item="0"/>
          <tpl fld="6" item="53"/>
          <tpl fld="0" item="1"/>
        </tpls>
      </n>
      <n v="482.1" in="0">
        <tpls c="3">
          <tpl fld="1" item="1"/>
          <tpl fld="4" item="205"/>
          <tpl fld="0" item="0"/>
        </tpls>
      </n>
      <n v="3141.09" in="0">
        <tpls c="3">
          <tpl fld="1" item="1"/>
          <tpl fld="4" item="206"/>
          <tpl fld="0" item="0"/>
        </tpls>
      </n>
      <n v="34.200000000000003" in="0">
        <tpls c="3">
          <tpl fld="1" item="1"/>
          <tpl fld="4" item="207"/>
          <tpl fld="0" item="0"/>
        </tpls>
      </n>
      <n v="380.3" in="0">
        <tpls c="3">
          <tpl fld="1" item="1"/>
          <tpl fld="4" item="208"/>
          <tpl fld="0" item="0"/>
        </tpls>
      </n>
      <n v="20919.62" in="0">
        <tpls c="3">
          <tpl fld="1" item="1"/>
          <tpl fld="4" item="209"/>
          <tpl fld="0" item="0"/>
        </tpls>
      </n>
      <n v="5412.17" in="0">
        <tpls c="3">
          <tpl fld="1" item="1"/>
          <tpl fld="4" item="210"/>
          <tpl fld="0" item="0"/>
        </tpls>
      </n>
      <n v="26.4" in="0">
        <tpls c="3">
          <tpl fld="1" item="1"/>
          <tpl fld="4" item="211"/>
          <tpl fld="0" item="0"/>
        </tpls>
      </n>
      <n v="1250.43" in="0">
        <tpls c="3">
          <tpl fld="1" item="1"/>
          <tpl fld="4" item="212"/>
          <tpl fld="0" item="0"/>
        </tpls>
      </n>
      <n v="5360448.43" in="0">
        <tpls c="3">
          <tpl fld="2" item="0"/>
          <tpl fld="6" item="54"/>
          <tpl fld="0" item="1"/>
        </tpls>
      </n>
      <n v="13498705.609999999" in="0">
        <tpls c="3">
          <tpl fld="2" item="0"/>
          <tpl fld="6" item="55"/>
          <tpl fld="0" item="1"/>
        </tpls>
      </n>
      <n v="4330594.83" in="0">
        <tpls c="3">
          <tpl fld="2" item="0"/>
          <tpl fld="6" item="56"/>
          <tpl fld="0" item="1"/>
        </tpls>
      </n>
      <n v="913.46" in="0">
        <tpls c="3">
          <tpl fld="1" item="1"/>
          <tpl fld="4" item="213"/>
          <tpl fld="0" item="0"/>
        </tpls>
      </n>
      <n v="4302.07" in="0">
        <tpls c="3">
          <tpl fld="1" item="1"/>
          <tpl fld="4" item="214"/>
          <tpl fld="0" item="0"/>
        </tpls>
      </n>
      <n v="2299634.98" in="0">
        <tpls c="3">
          <tpl fld="2" item="0"/>
          <tpl fld="6" item="57"/>
          <tpl fld="0" item="1"/>
        </tpls>
      </n>
      <n v="73.45" in="0">
        <tpls c="3">
          <tpl fld="1" item="1"/>
          <tpl fld="4" item="215"/>
          <tpl fld="0" item="0"/>
        </tpls>
      </n>
      <n v="4116731.2600000002" in="0">
        <tpls c="3">
          <tpl fld="2" item="0"/>
          <tpl fld="6" item="58"/>
          <tpl fld="0" item="1"/>
        </tpls>
      </n>
      <n v="3383.38" in="0">
        <tpls c="3">
          <tpl fld="1" item="1"/>
          <tpl fld="4" item="216"/>
          <tpl fld="0" item="0"/>
        </tpls>
      </n>
      <n v="59419193.610000007" in="0">
        <tpls c="3">
          <tpl fld="2" item="0"/>
          <tpl fld="6" item="59"/>
          <tpl fld="0" item="1"/>
        </tpls>
      </n>
      <n v="178323435.04999998" in="0">
        <tpls c="3">
          <tpl fld="2" item="0"/>
          <tpl fld="6" item="60"/>
          <tpl fld="0" item="1"/>
        </tpls>
      </n>
      <n v="34.799999999999997" in="0">
        <tpls c="3">
          <tpl fld="1" item="1"/>
          <tpl fld="4" item="217"/>
          <tpl fld="0" item="0"/>
        </tpls>
      </n>
      <n v="4074606.83" in="0">
        <tpls c="3">
          <tpl fld="2" item="0"/>
          <tpl fld="6" item="61"/>
          <tpl fld="0" item="1"/>
        </tpls>
      </n>
      <n v="2698754.01" in="0">
        <tpls c="4">
          <tpl fld="2" item="2"/>
          <tpl fld="6" item="31"/>
          <tpl fld="3" item="1"/>
          <tpl fld="0" item="1"/>
        </tpls>
      </n>
      <n v="74.959999999999994" in="0">
        <tpls c="3">
          <tpl fld="1" item="1"/>
          <tpl fld="4" item="218"/>
          <tpl fld="0" item="0"/>
        </tpls>
      </n>
      <n v="499.34" in="0">
        <tpls c="3">
          <tpl fld="1" item="1"/>
          <tpl fld="4" item="219"/>
          <tpl fld="0" item="0"/>
        </tpls>
      </n>
      <n v="4739.07" in="0">
        <tpls c="3">
          <tpl fld="1" item="1"/>
          <tpl fld="4" item="220"/>
          <tpl fld="0" item="0"/>
        </tpls>
      </n>
      <n v="1356764.13" in="0">
        <tpls c="4">
          <tpl fld="2" item="1"/>
          <tpl fld="6" item="31"/>
          <tpl fld="3" item="4"/>
          <tpl fld="0" item="1"/>
        </tpls>
      </n>
      <n v="3555434.15" in="0">
        <tpls c="4">
          <tpl fld="2" item="1"/>
          <tpl fld="6" item="31"/>
          <tpl fld="3" item="3"/>
          <tpl fld="0" item="1"/>
        </tpls>
      </n>
      <n v="2113.2600000000002" in="0">
        <tpls c="3">
          <tpl fld="1" item="1"/>
          <tpl fld="4" item="221"/>
          <tpl fld="0" item="0"/>
        </tpls>
      </n>
      <n v="64618825.099999994" in="0">
        <tpls c="3">
          <tpl fld="2" item="0"/>
          <tpl fld="6" item="62"/>
          <tpl fld="0" item="1"/>
        </tpls>
      </n>
      <n v="542644.68999999994" in="0">
        <tpls c="4">
          <tpl fld="2" item="1"/>
          <tpl fld="6" item="31"/>
          <tpl fld="3" item="5"/>
          <tpl fld="0" item="1"/>
        </tpls>
      </n>
      <n v="19737377.809999999" in="0">
        <tpls c="3">
          <tpl fld="2" item="0"/>
          <tpl fld="6" item="63"/>
          <tpl fld="0" item="1"/>
        </tpls>
      </n>
      <n v="24232811.810000002" in="0">
        <tpls c="3">
          <tpl fld="2" item="0"/>
          <tpl fld="6" item="64"/>
          <tpl fld="0" item="1"/>
        </tpls>
      </n>
      <n v="728.57" in="0">
        <tpls c="3">
          <tpl fld="1" item="1"/>
          <tpl fld="4" item="222"/>
          <tpl fld="0" item="0"/>
        </tpls>
      </n>
      <n v="303850288.21999997" in="0">
        <tpls c="3">
          <tpl fld="2" item="0"/>
          <tpl fld="6" item="65"/>
          <tpl fld="0" item="1"/>
        </tpls>
      </n>
      <n v="4541048.95" in="0">
        <tpls c="4">
          <tpl fld="2" item="1"/>
          <tpl fld="6" item="31"/>
          <tpl fld="3" item="2"/>
          <tpl fld="0" item="1"/>
        </tpls>
      </n>
      <n v="22470.38" in="0">
        <tpls c="3">
          <tpl fld="1" item="1"/>
          <tpl fld="4" item="223"/>
          <tpl fld="0" item="0"/>
        </tpls>
      </n>
      <n v="638.16999999999996" in="0">
        <tpls c="3">
          <tpl fld="1" item="1"/>
          <tpl fld="4" item="224"/>
          <tpl fld="0" item="0"/>
        </tpls>
      </n>
      <n v="2542.36" in="0">
        <tpls c="3">
          <tpl fld="1" item="1"/>
          <tpl fld="4" item="225"/>
          <tpl fld="0" item="0"/>
        </tpls>
      </n>
      <n v="181.48" in="0">
        <tpls c="3">
          <tpl fld="1" item="1"/>
          <tpl fld="4" item="226"/>
          <tpl fld="0" item="0"/>
        </tpls>
      </n>
      <n v="2771.71" in="0">
        <tpls c="3">
          <tpl fld="1" item="1"/>
          <tpl fld="4" item="227"/>
          <tpl fld="0" item="0"/>
        </tpls>
      </n>
      <n v="481.02" in="0">
        <tpls c="3">
          <tpl fld="1" item="1"/>
          <tpl fld="4" item="228"/>
          <tpl fld="0" item="0"/>
        </tpls>
      </n>
      <n v="114500656.88" in="0">
        <tpls c="3">
          <tpl fld="2" item="0"/>
          <tpl fld="6" item="66"/>
          <tpl fld="0" item="1"/>
        </tpls>
      </n>
      <n v="477.73" in="0">
        <tpls c="3">
          <tpl fld="1" item="1"/>
          <tpl fld="4" item="229"/>
          <tpl fld="0" item="0"/>
        </tpls>
      </n>
      <n v="1316131.21" in="0">
        <tpls c="3">
          <tpl fld="2" item="0"/>
          <tpl fld="6" item="67"/>
          <tpl fld="0" item="1"/>
        </tpls>
      </n>
      <n v="131.4" in="0">
        <tpls c="3">
          <tpl fld="1" item="1"/>
          <tpl fld="4" item="230"/>
          <tpl fld="0" item="0"/>
        </tpls>
      </n>
      <n v="620.04" in="0">
        <tpls c="3">
          <tpl fld="1" item="1"/>
          <tpl fld="4" item="231"/>
          <tpl fld="0" item="0"/>
        </tpls>
      </n>
      <n v="644.95000000000005" in="0">
        <tpls c="3">
          <tpl fld="1" item="1"/>
          <tpl fld="4" item="232"/>
          <tpl fld="0" item="0"/>
        </tpls>
      </n>
      <n v="20104.41" in="0">
        <tpls c="3">
          <tpl fld="1" item="1"/>
          <tpl fld="4" item="233"/>
          <tpl fld="0" item="0"/>
        </tpls>
      </n>
      <n v="2032419.1600000001" in="0">
        <tpls c="3">
          <tpl fld="2" item="0"/>
          <tpl fld="6" item="68"/>
          <tpl fld="0" item="1"/>
        </tpls>
      </n>
      <n v="257.3" in="0">
        <tpls c="3">
          <tpl fld="1" item="1"/>
          <tpl fld="4" item="234"/>
          <tpl fld="0" item="0"/>
        </tpls>
      </n>
      <n v="37.6" in="0">
        <tpls c="3">
          <tpl fld="1" item="1"/>
          <tpl fld="4" item="235"/>
          <tpl fld="0" item="0"/>
        </tpls>
      </n>
      <n v="3176722.71" in="0">
        <tpls c="3">
          <tpl fld="2" item="0"/>
          <tpl fld="6" item="69"/>
          <tpl fld="0" item="1"/>
        </tpls>
      </n>
      <n v="45351849.090000004" in="0">
        <tpls c="3">
          <tpl fld="2" item="0"/>
          <tpl fld="6" item="70"/>
          <tpl fld="0" item="1"/>
        </tpls>
      </n>
      <n v="67.739999999999995" in="0">
        <tpls c="3">
          <tpl fld="1" item="1"/>
          <tpl fld="4" item="236"/>
          <tpl fld="0" item="0"/>
        </tpls>
      </n>
      <n v="3269.56" in="0">
        <tpls c="3">
          <tpl fld="1" item="1"/>
          <tpl fld="4" item="237"/>
          <tpl fld="0" item="0"/>
        </tpls>
      </n>
      <n v="2785448.8200000003" in="0">
        <tpls c="3">
          <tpl fld="2" item="0"/>
          <tpl fld="6" item="71"/>
          <tpl fld="0" item="1"/>
        </tpls>
      </n>
      <n v="2930.79" in="0">
        <tpls c="3">
          <tpl fld="1" item="1"/>
          <tpl fld="4" item="238"/>
          <tpl fld="0" item="0"/>
        </tpls>
      </n>
      <n v="167.7" in="0">
        <tpls c="3">
          <tpl fld="1" item="1"/>
          <tpl fld="4" item="239"/>
          <tpl fld="0" item="0"/>
        </tpls>
      </n>
      <n v="1138288131.0699999" in="0">
        <tpls c="3">
          <tpl fld="2" item="0"/>
          <tpl fld="6" item="72"/>
          <tpl fld="0" item="1"/>
        </tpls>
      </n>
      <n v="65367047.899999999" in="0">
        <tpls c="3">
          <tpl fld="2" item="0"/>
          <tpl fld="6" item="73"/>
          <tpl fld="0" item="1"/>
        </tpls>
      </n>
      <n v="15602774.020000001" in="0">
        <tpls c="3">
          <tpl fld="2" item="0"/>
          <tpl fld="6" item="74"/>
          <tpl fld="0" item="1"/>
        </tpls>
      </n>
      <n v="2299.0500000000002" in="0">
        <tpls c="3">
          <tpl fld="1" item="1"/>
          <tpl fld="4" item="240"/>
          <tpl fld="0" item="0"/>
        </tpls>
      </n>
      <n v="1009.42" in="0">
        <tpls c="3">
          <tpl fld="1" item="1"/>
          <tpl fld="4" item="241"/>
          <tpl fld="0" item="0"/>
        </tpls>
      </n>
      <n v="17200013.199999999" in="0">
        <tpls c="3">
          <tpl fld="2" item="0"/>
          <tpl fld="6" item="75"/>
          <tpl fld="0" item="1"/>
        </tpls>
      </n>
      <n v="10262.870000000001" in="0">
        <tpls c="3">
          <tpl fld="1" item="1"/>
          <tpl fld="4" item="242"/>
          <tpl fld="0" item="0"/>
        </tpls>
      </n>
      <n v="544342989.69000006" in="0">
        <tpls c="3">
          <tpl fld="2" item="0"/>
          <tpl fld="6" item="76"/>
          <tpl fld="0" item="1"/>
        </tpls>
      </n>
      <n v="647.9" in="0">
        <tpls c="3">
          <tpl fld="1" item="1"/>
          <tpl fld="4" item="243"/>
          <tpl fld="0" item="0"/>
        </tpls>
      </n>
      <n v="1601.93" in="0">
        <tpls c="3">
          <tpl fld="1" item="1"/>
          <tpl fld="4" item="244"/>
          <tpl fld="0" item="0"/>
        </tpls>
      </n>
      <n v="518075070.67000002" in="0">
        <tpls c="3">
          <tpl fld="2" item="0"/>
          <tpl fld="6" item="77"/>
          <tpl fld="0" item="1"/>
        </tpls>
      </n>
      <n v="345.04" in="0">
        <tpls c="3">
          <tpl fld="1" item="1"/>
          <tpl fld="4" item="245"/>
          <tpl fld="0" item="0"/>
        </tpls>
      </n>
      <n v="212.21" in="0">
        <tpls c="3">
          <tpl fld="1" item="1"/>
          <tpl fld="4" item="246"/>
          <tpl fld="0" item="0"/>
        </tpls>
      </n>
      <n v="876.1" in="0">
        <tpls c="3">
          <tpl fld="1" item="1"/>
          <tpl fld="4" item="247"/>
          <tpl fld="0" item="0"/>
        </tpls>
      </n>
      <n v="3692.75" in="0">
        <tpls c="3">
          <tpl fld="1" item="1"/>
          <tpl fld="4" item="248"/>
          <tpl fld="0" item="0"/>
        </tpls>
      </n>
      <n v="4568908.24" in="0">
        <tpls c="3">
          <tpl fld="2" item="0"/>
          <tpl fld="6" item="78"/>
          <tpl fld="0" item="1"/>
        </tpls>
      </n>
      <n v="25050911.370000001" in="0">
        <tpls c="3">
          <tpl fld="2" item="0"/>
          <tpl fld="6" item="79"/>
          <tpl fld="0" item="1"/>
        </tpls>
      </n>
      <n v="7128600.2899999991" in="0">
        <tpls c="3">
          <tpl fld="2" item="0"/>
          <tpl fld="6" item="80"/>
          <tpl fld="0" item="1"/>
        </tpls>
      </n>
      <n v="338.61" in="0">
        <tpls c="3">
          <tpl fld="1" item="1"/>
          <tpl fld="4" item="249"/>
          <tpl fld="0" item="0"/>
        </tpls>
      </n>
      <n v="548642.93000000005" in="0">
        <tpls c="4">
          <tpl fld="2" item="2"/>
          <tpl fld="6" item="31"/>
          <tpl fld="3" item="5"/>
          <tpl fld="0" item="1"/>
        </tpls>
      </n>
      <n v="1591.23" in="0">
        <tpls c="3">
          <tpl fld="1" item="1"/>
          <tpl fld="4" item="250"/>
          <tpl fld="0" item="0"/>
        </tpls>
      </n>
      <n v="11381827.27" in="0">
        <tpls c="4">
          <tpl fld="2" item="2"/>
          <tpl fld="6" item="31"/>
          <tpl fld="3" item="6"/>
          <tpl fld="0" item="1"/>
        </tpls>
      </n>
      <n v="2728348.45" in="0">
        <tpls c="3">
          <tpl fld="2" item="0"/>
          <tpl fld="6" item="81"/>
          <tpl fld="0" item="1"/>
        </tpls>
      </n>
      <n v="12094189.529999999" in="0">
        <tpls c="3">
          <tpl fld="2" item="0"/>
          <tpl fld="6" item="82"/>
          <tpl fld="0" item="1"/>
        </tpls>
      </n>
      <n v="255.8" in="0">
        <tpls c="3">
          <tpl fld="1" item="1"/>
          <tpl fld="4" item="251"/>
          <tpl fld="0" item="0"/>
        </tpls>
      </n>
      <n v="8875674.1500000004" in="0">
        <tpls c="3">
          <tpl fld="2" item="0"/>
          <tpl fld="6" item="83"/>
          <tpl fld="0" item="1"/>
        </tpls>
      </n>
      <n v="15335.67" in="0">
        <tpls c="3">
          <tpl fld="1" item="1"/>
          <tpl fld="4" item="252"/>
          <tpl fld="0" item="0"/>
        </tpls>
      </n>
      <n v="1927.41" in="0">
        <tpls c="3">
          <tpl fld="1" item="1"/>
          <tpl fld="4" item="253"/>
          <tpl fld="0" item="0"/>
        </tpls>
      </n>
      <n v="58.06" in="0">
        <tpls c="3">
          <tpl fld="1" item="1"/>
          <tpl fld="4" item="254"/>
          <tpl fld="0" item="0"/>
        </tpls>
      </n>
      <n v="1430.16" in="0">
        <tpls c="3">
          <tpl fld="1" item="1"/>
          <tpl fld="4" item="255"/>
          <tpl fld="0" item="0"/>
        </tpls>
      </n>
      <n v="852178.56" in="0">
        <tpls c="3">
          <tpl fld="2" item="0"/>
          <tpl fld="6" item="84"/>
          <tpl fld="0" item="1"/>
        </tpls>
      </n>
      <n v="10686776.85" in="0">
        <tpls c="4">
          <tpl fld="2" item="1"/>
          <tpl fld="6" item="31"/>
          <tpl fld="3" item="6"/>
          <tpl fld="0" item="1"/>
        </tpls>
      </n>
      <n v="61.6" in="0">
        <tpls c="3">
          <tpl fld="1" item="1"/>
          <tpl fld="4" item="256"/>
          <tpl fld="0" item="0"/>
        </tpls>
      </n>
      <n v="43.6" in="0">
        <tpls c="3">
          <tpl fld="1" item="1"/>
          <tpl fld="4" item="257"/>
          <tpl fld="0" item="0"/>
        </tpls>
      </n>
      <n v="17775637.890000001" in="0">
        <tpls c="3">
          <tpl fld="2" item="0"/>
          <tpl fld="6" item="85"/>
          <tpl fld="0" item="1"/>
        </tpls>
      </n>
      <n v="848.13" in="0">
        <tpls c="3">
          <tpl fld="1" item="1"/>
          <tpl fld="4" item="258"/>
          <tpl fld="0" item="0"/>
        </tpls>
      </n>
      <n v="74569120.870000005" in="0">
        <tpls c="3">
          <tpl fld="2" item="0"/>
          <tpl fld="6" item="86"/>
          <tpl fld="0" item="1"/>
        </tpls>
      </n>
      <n v="127998.15" in="0">
        <tpls c="4">
          <tpl fld="2" item="2"/>
          <tpl fld="6" item="31"/>
          <tpl fld="3" item="0"/>
          <tpl fld="0" item="1"/>
        </tpls>
      </n>
      <n v="14848076.74" in="0">
        <tpls c="3">
          <tpl fld="2" item="0"/>
          <tpl fld="6" item="87"/>
          <tpl fld="0" item="1"/>
        </tpls>
      </n>
      <n v="8816.41" in="0">
        <tpls c="3">
          <tpl fld="1" item="1"/>
          <tpl fld="4" item="259"/>
          <tpl fld="0" item="0"/>
        </tpls>
      </n>
      <n v="19" in="0">
        <tpls c="3">
          <tpl fld="1" item="1"/>
          <tpl fld="4" item="260"/>
          <tpl fld="0" item="0"/>
        </tpls>
      </n>
      <n v="701.94" in="0">
        <tpls c="3">
          <tpl fld="1" item="1"/>
          <tpl fld="4" item="261"/>
          <tpl fld="0" item="0"/>
        </tpls>
      </n>
      <n v="11721.44" in="0">
        <tpls c="3">
          <tpl fld="1" item="1"/>
          <tpl fld="4" item="262"/>
          <tpl fld="0" item="0"/>
        </tpls>
      </n>
      <n v="832.26" in="0">
        <tpls c="3">
          <tpl fld="1" item="1"/>
          <tpl fld="4" item="263"/>
          <tpl fld="0" item="0"/>
        </tpls>
      </n>
      <n v="27085.31" in="0">
        <tpls c="3">
          <tpl fld="1" item="1"/>
          <tpl fld="4" item="264"/>
          <tpl fld="0" item="0"/>
        </tpls>
      </n>
      <n v="3328875.87" in="0">
        <tpls c="3">
          <tpl fld="2" item="0"/>
          <tpl fld="6" item="88"/>
          <tpl fld="0" item="1"/>
        </tpls>
      </n>
      <n v="420.2" in="0">
        <tpls c="3">
          <tpl fld="1" item="1"/>
          <tpl fld="4" item="265"/>
          <tpl fld="0" item="0"/>
        </tpls>
      </n>
      <n v="116824334.65999998" in="0">
        <tpls c="3">
          <tpl fld="2" item="0"/>
          <tpl fld="6" item="89"/>
          <tpl fld="0" item="1"/>
        </tpls>
      </n>
      <n v="184.49" in="0">
        <tpls c="3">
          <tpl fld="1" item="1"/>
          <tpl fld="4" item="266"/>
          <tpl fld="0" item="0"/>
        </tpls>
      </n>
      <n v="263.49" in="0">
        <tpls c="3">
          <tpl fld="1" item="1"/>
          <tpl fld="4" item="267"/>
          <tpl fld="0" item="0"/>
        </tpls>
      </n>
      <n v="169927237.37999997" in="0">
        <tpls c="3">
          <tpl fld="2" item="0"/>
          <tpl fld="6" item="90"/>
          <tpl fld="0" item="1"/>
        </tpls>
      </n>
      <n v="1295.3900000000001" in="0">
        <tpls c="3">
          <tpl fld="1" item="1"/>
          <tpl fld="4" item="268"/>
          <tpl fld="0" item="0"/>
        </tpls>
      </n>
      <n v="1084.27" in="0">
        <tpls c="3">
          <tpl fld="1" item="1"/>
          <tpl fld="4" item="269"/>
          <tpl fld="0" item="0"/>
        </tpls>
      </n>
      <n v="1212485.5" in="0">
        <tpls c="3">
          <tpl fld="2" item="0"/>
          <tpl fld="6" item="91"/>
          <tpl fld="0" item="1"/>
        </tpls>
      </n>
      <n v="1726.47" in="0">
        <tpls c="3">
          <tpl fld="1" item="1"/>
          <tpl fld="4" item="270"/>
          <tpl fld="0" item="0"/>
        </tpls>
      </n>
      <n v="5496218.9900000002" in="0">
        <tpls c="3">
          <tpl fld="2" item="0"/>
          <tpl fld="6" item="92"/>
          <tpl fld="0" item="1"/>
        </tpls>
      </n>
      <n v="2347.64" in="0">
        <tpls c="3">
          <tpl fld="1" item="1"/>
          <tpl fld="4" item="271"/>
          <tpl fld="0" item="0"/>
        </tpls>
      </n>
      <n v="3042.62" in="0">
        <tpls c="3">
          <tpl fld="1" item="1"/>
          <tpl fld="4" item="272"/>
          <tpl fld="0" item="0"/>
        </tpls>
      </n>
      <n v="1907142.27" in="0">
        <tpls c="4">
          <tpl fld="2" item="2"/>
          <tpl fld="6" item="31"/>
          <tpl fld="3" item="4"/>
          <tpl fld="0" item="1"/>
        </tpls>
      </n>
      <n v="1155.5" in="0">
        <tpls c="3">
          <tpl fld="1" item="1"/>
          <tpl fld="4" item="273"/>
          <tpl fld="0" item="0"/>
        </tpls>
      </n>
      <n v="82.14" in="0">
        <tpls c="3">
          <tpl fld="1" item="1"/>
          <tpl fld="4" item="274"/>
          <tpl fld="0" item="0"/>
        </tpls>
      </n>
      <n v="2639.19" in="0">
        <tpls c="3">
          <tpl fld="1" item="1"/>
          <tpl fld="4" item="275"/>
          <tpl fld="0" item="0"/>
        </tpls>
      </n>
      <n v="6077460.2600000007" in="0">
        <tpls c="3">
          <tpl fld="2" item="0"/>
          <tpl fld="6" item="93"/>
          <tpl fld="0" item="1"/>
        </tpls>
      </n>
      <n v="152.35" in="0">
        <tpls c="3">
          <tpl fld="1" item="1"/>
          <tpl fld="4" item="276"/>
          <tpl fld="0" item="0"/>
        </tpls>
      </n>
      <n v="23879950.399999999" in="0">
        <tpls c="3">
          <tpl fld="2" item="0"/>
          <tpl fld="6" item="94"/>
          <tpl fld="0" item="1"/>
        </tpls>
      </n>
      <n v="12475755.869999999" in="0">
        <tpls c="3">
          <tpl fld="2" item="0"/>
          <tpl fld="6" item="95"/>
          <tpl fld="0" item="1"/>
        </tpls>
      </n>
      <n v="4285534.43" in="0">
        <tpls c="3">
          <tpl fld="2" item="0"/>
          <tpl fld="6" item="96"/>
          <tpl fld="0" item="1"/>
        </tpls>
      </n>
      <n v="24526194.57" in="0">
        <tpls c="3">
          <tpl fld="2" item="0"/>
          <tpl fld="6" item="97"/>
          <tpl fld="0" item="1"/>
        </tpls>
      </n>
      <n v="164359202.35000002" in="0">
        <tpls c="3">
          <tpl fld="2" item="0"/>
          <tpl fld="6" item="98"/>
          <tpl fld="0" item="1"/>
        </tpls>
      </n>
      <n v="5384.26" in="0">
        <tpls c="3">
          <tpl fld="1" item="1"/>
          <tpl fld="4" item="277"/>
          <tpl fld="0" item="0"/>
        </tpls>
      </n>
      <n v="45944382.68" in="0">
        <tpls c="3">
          <tpl fld="2" item="0"/>
          <tpl fld="6" item="99"/>
          <tpl fld="0" item="1"/>
        </tpls>
      </n>
      <n v="7102.95" in="0">
        <tpls c="3">
          <tpl fld="1" item="1"/>
          <tpl fld="4" item="278"/>
          <tpl fld="0" item="0"/>
        </tpls>
      </n>
      <n v="6723834.2799999993" in="0">
        <tpls c="3">
          <tpl fld="2" item="0"/>
          <tpl fld="6" item="100"/>
          <tpl fld="0" item="1"/>
        </tpls>
      </n>
      <n v="2492387.3000000003" in="0">
        <tpls c="3">
          <tpl fld="2" item="0"/>
          <tpl fld="6" item="101"/>
          <tpl fld="0" item="1"/>
        </tpls>
      </n>
      <n v="16023431.049999999" in="0">
        <tpls c="3">
          <tpl fld="2" item="0"/>
          <tpl fld="6" item="102"/>
          <tpl fld="0" item="1"/>
        </tpls>
      </n>
      <n v="12244599.52" in="0">
        <tpls c="3">
          <tpl fld="2" item="0"/>
          <tpl fld="6" item="103"/>
          <tpl fld="0" item="1"/>
        </tpls>
      </n>
      <n v="7933453.1600000001" in="0">
        <tpls c="3">
          <tpl fld="2" item="0"/>
          <tpl fld="6" item="104"/>
          <tpl fld="0" item="1"/>
        </tpls>
      </n>
      <n v="13976162.290000001" in="0">
        <tpls c="3">
          <tpl fld="2" item="0"/>
          <tpl fld="6" item="105"/>
          <tpl fld="0" item="1"/>
        </tpls>
      </n>
      <n v="21463987.579999998" in="0">
        <tpls c="3">
          <tpl fld="2" item="0"/>
          <tpl fld="6" item="106"/>
          <tpl fld="0" item="1"/>
        </tpls>
      </n>
      <n v="14439772.209999999" in="0">
        <tpls c="3">
          <tpl fld="2" item="0"/>
          <tpl fld="6" item="107"/>
          <tpl fld="0" item="1"/>
        </tpls>
      </n>
      <n v="27018529.579999998" in="0">
        <tpls c="3">
          <tpl fld="2" item="0"/>
          <tpl fld="6" item="108"/>
          <tpl fld="0" item="1"/>
        </tpls>
      </n>
      <n v="13060178.779999997" in="0">
        <tpls c="3">
          <tpl fld="2" item="0"/>
          <tpl fld="6" item="109"/>
          <tpl fld="0" item="1"/>
        </tpls>
      </n>
      <n v="3792776.41" in="0">
        <tpls c="3">
          <tpl fld="2" item="0"/>
          <tpl fld="6" item="110"/>
          <tpl fld="0" item="1"/>
        </tpls>
      </n>
      <n v="3891296.63" in="0">
        <tpls c="3">
          <tpl fld="2" item="0"/>
          <tpl fld="6" item="111"/>
          <tpl fld="0" item="1"/>
        </tpls>
      </n>
      <n v="313136066.79000008" in="0">
        <tpls c="3">
          <tpl fld="2" item="0"/>
          <tpl fld="6" item="112"/>
          <tpl fld="0" item="1"/>
        </tpls>
      </n>
      <n v="2001.28" in="0">
        <tpls c="3">
          <tpl fld="1" item="1"/>
          <tpl fld="4" item="279"/>
          <tpl fld="0" item="0"/>
        </tpls>
      </n>
      <n v="3568380.28" in="0">
        <tpls c="3">
          <tpl fld="2" item="0"/>
          <tpl fld="6" item="113"/>
          <tpl fld="0" item="1"/>
        </tpls>
      </n>
      <n v="1476107.5100000002" in="0">
        <tpls c="3">
          <tpl fld="2" item="0"/>
          <tpl fld="6" item="114"/>
          <tpl fld="0" item="1"/>
        </tpls>
      </n>
      <n v="69310019.430000007" in="0">
        <tpls c="3">
          <tpl fld="2" item="0"/>
          <tpl fld="6" item="115"/>
          <tpl fld="0" item="1"/>
        </tpls>
      </n>
      <n v="201.41" in="0">
        <tpls c="3">
          <tpl fld="1" item="1"/>
          <tpl fld="4" item="280"/>
          <tpl fld="0" item="0"/>
        </tpls>
      </n>
      <n v="26.7" in="0">
        <tpls c="3">
          <tpl fld="1" item="1"/>
          <tpl fld="4" item="281"/>
          <tpl fld="0" item="0"/>
        </tpls>
      </n>
      <n v="165435891.38000003" in="0">
        <tpls c="3">
          <tpl fld="2" item="0"/>
          <tpl fld="6" item="116"/>
          <tpl fld="0" item="1"/>
        </tpls>
      </n>
      <n v="163.83000000000001" in="0">
        <tpls c="3">
          <tpl fld="1" item="1"/>
          <tpl fld="4" item="282"/>
          <tpl fld="0" item="0"/>
        </tpls>
      </n>
      <n v="2899370.28" in="0">
        <tpls c="3">
          <tpl fld="2" item="0"/>
          <tpl fld="6" item="117"/>
          <tpl fld="0" item="1"/>
        </tpls>
      </n>
      <n v="35444384.230000004" in="0">
        <tpls c="3">
          <tpl fld="2" item="0"/>
          <tpl fld="6" item="118"/>
          <tpl fld="0" item="1"/>
        </tpls>
      </n>
      <n v="221.85" in="0">
        <tpls c="3">
          <tpl fld="1" item="1"/>
          <tpl fld="4" item="283"/>
          <tpl fld="0" item="0"/>
        </tpls>
      </n>
      <n v="2383583.86" in="0">
        <tpls c="3">
          <tpl fld="2" item="0"/>
          <tpl fld="6" item="119"/>
          <tpl fld="0" item="1"/>
        </tpls>
      </n>
      <n v="11288262.240000002" in="0">
        <tpls c="3">
          <tpl fld="2" item="0"/>
          <tpl fld="6" item="120"/>
          <tpl fld="0" item="1"/>
        </tpls>
      </n>
      <n v="4674601.01" in="0">
        <tpls c="3">
          <tpl fld="2" item="0"/>
          <tpl fld="6" item="121"/>
          <tpl fld="0" item="1"/>
        </tpls>
      </n>
      <n v="401828042.38999993" in="0">
        <tpls c="3">
          <tpl fld="2" item="0"/>
          <tpl fld="6" item="122"/>
          <tpl fld="0" item="1"/>
        </tpls>
      </n>
      <n v="311.60000000000002" in="0">
        <tpls c="3">
          <tpl fld="1" item="1"/>
          <tpl fld="4" item="284"/>
          <tpl fld="0" item="0"/>
        </tpls>
      </n>
      <n v="5379.73" in="0">
        <tpls c="3">
          <tpl fld="1" item="1"/>
          <tpl fld="4" item="285"/>
          <tpl fld="0" item="0"/>
        </tpls>
      </n>
      <n v="10849381.460000001" in="0">
        <tpls c="3">
          <tpl fld="2" item="0"/>
          <tpl fld="6" item="123"/>
          <tpl fld="0" item="1"/>
        </tpls>
      </n>
      <n v="364645625.55000001" in="0">
        <tpls c="3">
          <tpl fld="2" item="0"/>
          <tpl fld="6" item="124"/>
          <tpl fld="0" item="1"/>
        </tpls>
      </n>
      <n v="751.97" in="0">
        <tpls c="3">
          <tpl fld="1" item="1"/>
          <tpl fld="4" item="286"/>
          <tpl fld="0" item="0"/>
        </tpls>
      </n>
      <n v="69736548.110000014" in="0">
        <tpls c="3">
          <tpl fld="2" item="0"/>
          <tpl fld="6" item="125"/>
          <tpl fld="0" item="1"/>
        </tpls>
      </n>
      <n v="5485.85" in="0">
        <tpls c="3">
          <tpl fld="1" item="1"/>
          <tpl fld="4" item="287"/>
          <tpl fld="0" item="0"/>
        </tpls>
      </n>
      <n v="9890528.790000001" in="0">
        <tpls c="3">
          <tpl fld="2" item="0"/>
          <tpl fld="6" item="126"/>
          <tpl fld="0" item="1"/>
        </tpls>
      </n>
      <n v="189957747.51000002" in="0">
        <tpls c="3">
          <tpl fld="2" item="0"/>
          <tpl fld="6" item="127"/>
          <tpl fld="0" item="1"/>
        </tpls>
      </n>
      <n v="78587639.319999993" in="0">
        <tpls c="3">
          <tpl fld="2" item="0"/>
          <tpl fld="6" item="128"/>
          <tpl fld="0" item="1"/>
        </tpls>
      </n>
      <n v="213.4" in="0">
        <tpls c="3">
          <tpl fld="1" item="1"/>
          <tpl fld="4" item="288"/>
          <tpl fld="0" item="0"/>
        </tpls>
      </n>
      <n v="3074511.88" in="0">
        <tpls c="3">
          <tpl fld="2" item="0"/>
          <tpl fld="6" item="129"/>
          <tpl fld="0" item="1"/>
        </tpls>
      </n>
      <n v="55562907.059999995" in="0">
        <tpls c="3">
          <tpl fld="2" item="0"/>
          <tpl fld="6" item="130"/>
          <tpl fld="0" item="1"/>
        </tpls>
      </n>
      <n v="7512718.9300000006" in="0">
        <tpls c="3">
          <tpl fld="2" item="0"/>
          <tpl fld="6" item="131"/>
          <tpl fld="0" item="1"/>
        </tpls>
      </n>
      <n v="3498716.49" in="0">
        <tpls c="3">
          <tpl fld="2" item="0"/>
          <tpl fld="6" item="132"/>
          <tpl fld="0" item="1"/>
        </tpls>
      </n>
      <n v="22228600.170000002" in="0">
        <tpls c="3">
          <tpl fld="2" item="0"/>
          <tpl fld="6" item="133"/>
          <tpl fld="0" item="1"/>
        </tpls>
      </n>
      <n v="16721888.389999999" in="0">
        <tpls c="3">
          <tpl fld="2" item="0"/>
          <tpl fld="6" item="134"/>
          <tpl fld="0" item="1"/>
        </tpls>
      </n>
      <n v="19971296.59" in="0">
        <tpls c="3">
          <tpl fld="2" item="0"/>
          <tpl fld="6" item="135"/>
          <tpl fld="0" item="1"/>
        </tpls>
      </n>
      <n v="1901971.5300000003" in="0">
        <tpls c="3">
          <tpl fld="2" item="0"/>
          <tpl fld="6" item="136"/>
          <tpl fld="0" item="1"/>
        </tpls>
      </n>
      <n v="55851151.359999999" in="0">
        <tpls c="3">
          <tpl fld="2" item="0"/>
          <tpl fld="6" item="137"/>
          <tpl fld="0" item="1"/>
        </tpls>
      </n>
      <n v="13690608.189999999" in="0">
        <tpls c="3">
          <tpl fld="2" item="0"/>
          <tpl fld="6" item="138"/>
          <tpl fld="0" item="1"/>
        </tpls>
      </n>
      <n v="751.38" in="0">
        <tpls c="3">
          <tpl fld="1" item="1"/>
          <tpl fld="4" item="289"/>
          <tpl fld="0" item="0"/>
        </tpls>
      </n>
      <n v="3207991.1300000004" in="0">
        <tpls c="3">
          <tpl fld="2" item="0"/>
          <tpl fld="6" item="139"/>
          <tpl fld="0" item="1"/>
        </tpls>
      </n>
      <n v="64380931.490000002" in="0">
        <tpls c="3">
          <tpl fld="2" item="0"/>
          <tpl fld="6" item="140"/>
          <tpl fld="0" item="1"/>
        </tpls>
      </n>
      <n v="12042345.880000001" in="0">
        <tpls c="3">
          <tpl fld="2" item="0"/>
          <tpl fld="6" item="141"/>
          <tpl fld="0" item="1"/>
        </tpls>
      </n>
      <n v="26844480.259999998" in="0">
        <tpls c="3">
          <tpl fld="2" item="0"/>
          <tpl fld="6" item="142"/>
          <tpl fld="0" item="1"/>
        </tpls>
      </n>
      <n v="58.9" in="0">
        <tpls c="3">
          <tpl fld="1" item="1"/>
          <tpl fld="4" item="290"/>
          <tpl fld="0" item="0"/>
        </tpls>
      </n>
      <n v="41305626.119999997" in="0">
        <tpls c="3">
          <tpl fld="2" item="0"/>
          <tpl fld="6" item="143"/>
          <tpl fld="0" item="1"/>
        </tpls>
      </n>
      <n v="236646123.53000003" in="0">
        <tpls c="3">
          <tpl fld="2" item="0"/>
          <tpl fld="6" item="144"/>
          <tpl fld="0" item="1"/>
        </tpls>
      </n>
      <n v="20110566.229999997" in="0">
        <tpls c="3">
          <tpl fld="2" item="0"/>
          <tpl fld="6" item="145"/>
          <tpl fld="0" item="1"/>
        </tpls>
      </n>
      <n v="20729697.979999997" in="0">
        <tpls c="3">
          <tpl fld="2" item="0"/>
          <tpl fld="6" item="146"/>
          <tpl fld="0" item="1"/>
        </tpls>
      </n>
      <n v="30416475.279999997" in="0">
        <tpls c="3">
          <tpl fld="2" item="0"/>
          <tpl fld="6" item="147"/>
          <tpl fld="0" item="1"/>
        </tpls>
      </n>
      <n v="410.06" in="0">
        <tpls c="3">
          <tpl fld="1" item="1"/>
          <tpl fld="4" item="291"/>
          <tpl fld="0" item="0"/>
        </tpls>
      </n>
      <n v="14997312.249999998" in="0">
        <tpls c="3">
          <tpl fld="2" item="0"/>
          <tpl fld="6" item="148"/>
          <tpl fld="0" item="1"/>
        </tpls>
      </n>
      <n v="1678.73" in="0">
        <tpls c="3">
          <tpl fld="1" item="1"/>
          <tpl fld="4" item="292"/>
          <tpl fld="0" item="0"/>
        </tpls>
      </n>
      <n v="17602.64" in="0">
        <tpls c="3">
          <tpl fld="1" item="1"/>
          <tpl fld="4" item="293"/>
          <tpl fld="0" item="0"/>
        </tpls>
      </n>
      <n v="398773721.10000002" in="0">
        <tpls c="3">
          <tpl fld="2" item="0"/>
          <tpl fld="6" item="149"/>
          <tpl fld="0" item="1"/>
        </tpls>
      </n>
      <n v="46331643.259999998" in="0">
        <tpls c="3">
          <tpl fld="2" item="0"/>
          <tpl fld="6" item="150"/>
          <tpl fld="0" item="1"/>
        </tpls>
      </n>
      <n v="2926075.6500000008" in="0">
        <tpls c="3">
          <tpl fld="2" item="0"/>
          <tpl fld="6" item="151"/>
          <tpl fld="0" item="1"/>
        </tpls>
      </n>
      <n v="11624409.76" in="0">
        <tpls c="3">
          <tpl fld="2" item="0"/>
          <tpl fld="6" item="152"/>
          <tpl fld="0" item="1"/>
        </tpls>
      </n>
      <n v="5583686.54" in="0">
        <tpls c="3">
          <tpl fld="2" item="0"/>
          <tpl fld="6" item="153"/>
          <tpl fld="0" item="1"/>
        </tpls>
      </n>
      <n v="915143.41" in="0">
        <tpls c="3">
          <tpl fld="2" item="0"/>
          <tpl fld="6" item="154"/>
          <tpl fld="0" item="1"/>
        </tpls>
      </n>
      <n v="46623729.509999998" in="0">
        <tpls c="3">
          <tpl fld="2" item="0"/>
          <tpl fld="6" item="155"/>
          <tpl fld="0" item="1"/>
        </tpls>
      </n>
      <n v="156563517.06" in="0">
        <tpls c="3">
          <tpl fld="2" item="0"/>
          <tpl fld="6" item="156"/>
          <tpl fld="0" item="1"/>
        </tpls>
      </n>
      <n v="31996078.800000004" in="0">
        <tpls c="3">
          <tpl fld="2" item="0"/>
          <tpl fld="6" item="157"/>
          <tpl fld="0" item="1"/>
        </tpls>
      </n>
      <n v="58205252.390000001" in="0">
        <tpls c="3">
          <tpl fld="2" item="0"/>
          <tpl fld="6" item="158"/>
          <tpl fld="0" item="1"/>
        </tpls>
      </n>
      <n v="23150882.470000003" in="0">
        <tpls c="3">
          <tpl fld="2" item="0"/>
          <tpl fld="6" item="159"/>
          <tpl fld="0" item="1"/>
        </tpls>
      </n>
      <n v="15283560.130000001" in="0">
        <tpls c="3">
          <tpl fld="2" item="0"/>
          <tpl fld="6" item="160"/>
          <tpl fld="0" item="1"/>
        </tpls>
      </n>
      <n v="331.2" in="0">
        <tpls c="3">
          <tpl fld="1" item="1"/>
          <tpl fld="4" item="294"/>
          <tpl fld="0" item="0"/>
        </tpls>
      </n>
      <n v="90.3" in="0">
        <tpls c="3">
          <tpl fld="1" item="1"/>
          <tpl fld="4" item="295"/>
          <tpl fld="0" item="0"/>
        </tpls>
      </n>
      <n v="6012566.7699999996" in="0">
        <tpls c="3">
          <tpl fld="2" item="0"/>
          <tpl fld="6" item="161"/>
          <tpl fld="0" item="1"/>
        </tpls>
      </n>
      <n v="126800200.46999998" in="0">
        <tpls c="3">
          <tpl fld="2" item="0"/>
          <tpl fld="6" item="162"/>
          <tpl fld="0" item="1"/>
        </tpls>
      </n>
      <n v="833269.08000000019" in="0">
        <tpls c="3">
          <tpl fld="2" item="0"/>
          <tpl fld="6" item="163"/>
          <tpl fld="0" item="1"/>
        </tpls>
      </n>
      <n v="1868177.83" in="0">
        <tpls c="3">
          <tpl fld="2" item="0"/>
          <tpl fld="6" item="164"/>
          <tpl fld="0" item="1"/>
        </tpls>
      </n>
      <n v="29151885.990000002" in="0">
        <tpls c="3">
          <tpl fld="2" item="0"/>
          <tpl fld="6" item="165"/>
          <tpl fld="0" item="1"/>
        </tpls>
      </n>
      <n v="3338341.51" in="0">
        <tpls c="3">
          <tpl fld="2" item="0"/>
          <tpl fld="6" item="166"/>
          <tpl fld="0" item="1"/>
        </tpls>
      </n>
      <n v="47806341.420000002" in="0">
        <tpls c="3">
          <tpl fld="2" item="0"/>
          <tpl fld="6" item="167"/>
          <tpl fld="0" item="1"/>
        </tpls>
      </n>
      <n v="66405675.319999993" in="0">
        <tpls c="3">
          <tpl fld="2" item="0"/>
          <tpl fld="6" item="168"/>
          <tpl fld="0" item="1"/>
        </tpls>
      </n>
      <n v="5916.16" in="0">
        <tpls c="3">
          <tpl fld="1" item="1"/>
          <tpl fld="4" item="296"/>
          <tpl fld="0" item="0"/>
        </tpls>
      </n>
      <n v="48439196.810000002" in="0">
        <tpls c="3">
          <tpl fld="2" item="0"/>
          <tpl fld="6" item="169"/>
          <tpl fld="0" item="1"/>
        </tpls>
      </n>
      <n v="9508734.3000000007" in="0">
        <tpls c="3">
          <tpl fld="2" item="0"/>
          <tpl fld="6" item="170"/>
          <tpl fld="0" item="1"/>
        </tpls>
      </n>
      <n v="31224838.020000003" in="0">
        <tpls c="3">
          <tpl fld="2" item="0"/>
          <tpl fld="6" item="171"/>
          <tpl fld="0" item="1"/>
        </tpls>
      </n>
      <n v="5142927.7300000004" in="0">
        <tpls c="3">
          <tpl fld="2" item="0"/>
          <tpl fld="6" item="172"/>
          <tpl fld="0" item="1"/>
        </tpls>
      </n>
      <n v="802.94" in="0">
        <tpls c="3">
          <tpl fld="1" item="1"/>
          <tpl fld="4" item="297"/>
          <tpl fld="0" item="0"/>
        </tpls>
      </n>
      <n v="5145962.9399999995" in="0">
        <tpls c="3">
          <tpl fld="2" item="0"/>
          <tpl fld="6" item="173"/>
          <tpl fld="0" item="1"/>
        </tpls>
      </n>
      <n v="4043.48" in="0">
        <tpls c="3">
          <tpl fld="1" item="1"/>
          <tpl fld="4" item="298"/>
          <tpl fld="0" item="0"/>
        </tpls>
      </n>
      <n v="8000926.4500000002" in="0">
        <tpls c="3">
          <tpl fld="2" item="0"/>
          <tpl fld="6" item="174"/>
          <tpl fld="0" item="1"/>
        </tpls>
      </n>
      <n v="10917654.59" in="0">
        <tpls c="3">
          <tpl fld="2" item="0"/>
          <tpl fld="6" item="175"/>
          <tpl fld="0" item="1"/>
        </tpls>
      </n>
      <n v="155731016.77000001" in="0">
        <tpls c="3">
          <tpl fld="2" item="0"/>
          <tpl fld="6" item="176"/>
          <tpl fld="0" item="1"/>
        </tpls>
      </n>
      <n v="402.34" in="0">
        <tpls c="3">
          <tpl fld="1" item="1"/>
          <tpl fld="4" item="299"/>
          <tpl fld="0" item="0"/>
        </tpls>
      </n>
      <n v="363.99" in="0">
        <tpls c="3">
          <tpl fld="1" item="1"/>
          <tpl fld="4" item="300"/>
          <tpl fld="0" item="0"/>
        </tpls>
      </n>
      <n v="32104154.41" in="0">
        <tpls c="3">
          <tpl fld="2" item="0"/>
          <tpl fld="6" item="177"/>
          <tpl fld="0" item="1"/>
        </tpls>
      </n>
      <n v="1430137.1400000001" in="0">
        <tpls c="3">
          <tpl fld="2" item="0"/>
          <tpl fld="6" item="178"/>
          <tpl fld="0" item="1"/>
        </tpls>
      </n>
      <n v="12201353.24" in="0">
        <tpls c="3">
          <tpl fld="2" item="0"/>
          <tpl fld="6" item="179"/>
          <tpl fld="0" item="1"/>
        </tpls>
      </n>
      <n v="9265374.8499999996" in="0">
        <tpls c="3">
          <tpl fld="2" item="0"/>
          <tpl fld="6" item="180"/>
          <tpl fld="0" item="1"/>
        </tpls>
      </n>
      <n v="92990715.440000013" in="0">
        <tpls c="3">
          <tpl fld="2" item="0"/>
          <tpl fld="6" item="181"/>
          <tpl fld="0" item="1"/>
        </tpls>
      </n>
      <n v="2554568.33" in="0">
        <tpls c="3">
          <tpl fld="2" item="0"/>
          <tpl fld="6" item="182"/>
          <tpl fld="0" item="1"/>
        </tpls>
      </n>
      <n v="1181363.5900000001" in="0">
        <tpls c="3">
          <tpl fld="2" item="0"/>
          <tpl fld="6" item="183"/>
          <tpl fld="0" item="1"/>
        </tpls>
      </n>
      <n v="311306708.61000001" in="0">
        <tpls c="3">
          <tpl fld="2" item="0"/>
          <tpl fld="6" item="184"/>
          <tpl fld="0" item="1"/>
        </tpls>
      </n>
      <n v="302930209.62999994" in="0">
        <tpls c="3">
          <tpl fld="2" item="0"/>
          <tpl fld="6" item="185"/>
          <tpl fld="0" item="1"/>
        </tpls>
      </n>
      <n v="13108182.25" in="0">
        <tpls c="3">
          <tpl fld="2" item="0"/>
          <tpl fld="6" item="186"/>
          <tpl fld="0" item="1"/>
        </tpls>
      </n>
      <n v="84524973.069999993" in="0">
        <tpls c="3">
          <tpl fld="2" item="0"/>
          <tpl fld="6" item="187"/>
          <tpl fld="0" item="1"/>
        </tpls>
      </n>
      <n v="993230.81" in="0">
        <tpls c="3">
          <tpl fld="2" item="0"/>
          <tpl fld="6" item="188"/>
          <tpl fld="0" item="1"/>
        </tpls>
      </n>
      <n v="9678721.25" in="0">
        <tpls c="3">
          <tpl fld="2" item="0"/>
          <tpl fld="6" item="189"/>
          <tpl fld="0" item="1"/>
        </tpls>
      </n>
      <n v="9598514.8300000001" in="0">
        <tpls c="3">
          <tpl fld="2" item="0"/>
          <tpl fld="6" item="190"/>
          <tpl fld="0" item="1"/>
        </tpls>
      </n>
      <n v="232773735.97000003" in="0">
        <tpls c="3">
          <tpl fld="2" item="0"/>
          <tpl fld="6" item="191"/>
          <tpl fld="0" item="1"/>
        </tpls>
      </n>
      <n v="415118678.72000003" in="0">
        <tpls c="3">
          <tpl fld="2" item="0"/>
          <tpl fld="6" item="192"/>
          <tpl fld="0" item="1"/>
        </tpls>
      </n>
      <n v="55572993.860000007" in="0">
        <tpls c="3">
          <tpl fld="2" item="0"/>
          <tpl fld="6" item="193"/>
          <tpl fld="0" item="1"/>
        </tpls>
      </n>
      <n v="13672387.090000002" in="0">
        <tpls c="3">
          <tpl fld="2" item="0"/>
          <tpl fld="6" item="194"/>
          <tpl fld="0" item="1"/>
        </tpls>
      </n>
      <n v="287849868.94" in="0">
        <tpls c="3">
          <tpl fld="2" item="0"/>
          <tpl fld="6" item="195"/>
          <tpl fld="0" item="1"/>
        </tpls>
      </n>
      <n v="6500951.9600000009" in="0">
        <tpls c="3">
          <tpl fld="2" item="0"/>
          <tpl fld="6" item="196"/>
          <tpl fld="0" item="1"/>
        </tpls>
      </n>
      <n v="13839031.460000001" in="0">
        <tpls c="3">
          <tpl fld="2" item="0"/>
          <tpl fld="6" item="197"/>
          <tpl fld="0" item="1"/>
        </tpls>
      </n>
      <n v="5803244.5899999999" in="0">
        <tpls c="3">
          <tpl fld="2" item="0"/>
          <tpl fld="6" item="198"/>
          <tpl fld="0" item="1"/>
        </tpls>
      </n>
      <n v="29527519.900000002" in="0">
        <tpls c="3">
          <tpl fld="2" item="0"/>
          <tpl fld="6" item="199"/>
          <tpl fld="0" item="1"/>
        </tpls>
      </n>
      <n v="3717869.2099999995" in="0">
        <tpls c="3">
          <tpl fld="2" item="0"/>
          <tpl fld="6" item="200"/>
          <tpl fld="0" item="1"/>
        </tpls>
      </n>
      <n v="3214073.1900000004" in="0">
        <tpls c="3">
          <tpl fld="2" item="0"/>
          <tpl fld="6" item="201"/>
          <tpl fld="0" item="1"/>
        </tpls>
      </n>
      <n v="26289640.069999997" in="0">
        <tpls c="3">
          <tpl fld="2" item="0"/>
          <tpl fld="6" item="202"/>
          <tpl fld="0" item="1"/>
        </tpls>
      </n>
      <n v="4563626.93" in="0">
        <tpls c="3">
          <tpl fld="2" item="0"/>
          <tpl fld="6" item="203"/>
          <tpl fld="0" item="1"/>
        </tpls>
      </n>
      <n v="86034406.159999996" in="0">
        <tpls c="3">
          <tpl fld="2" item="0"/>
          <tpl fld="6" item="204"/>
          <tpl fld="0" item="1"/>
        </tpls>
      </n>
      <n v="567456286.47000003" in="0">
        <tpls c="3">
          <tpl fld="2" item="0"/>
          <tpl fld="6" item="205"/>
          <tpl fld="0" item="1"/>
        </tpls>
      </n>
      <n v="3971565.5" in="0">
        <tpls c="3">
          <tpl fld="2" item="0"/>
          <tpl fld="6" item="206"/>
          <tpl fld="0" item="1"/>
        </tpls>
      </n>
      <n v="967322.37000000011" in="0">
        <tpls c="3">
          <tpl fld="2" item="0"/>
          <tpl fld="6" item="207"/>
          <tpl fld="0" item="1"/>
        </tpls>
      </n>
      <n v="516916.37" in="0">
        <tpls c="3">
          <tpl fld="2" item="0"/>
          <tpl fld="6" item="208"/>
          <tpl fld="0" item="1"/>
        </tpls>
      </n>
      <n v="14730113.76" in="0">
        <tpls c="3">
          <tpl fld="2" item="0"/>
          <tpl fld="6" item="209"/>
          <tpl fld="0" item="1"/>
        </tpls>
      </n>
      <n v="6487718.6699999999" in="0">
        <tpls c="3">
          <tpl fld="2" item="0"/>
          <tpl fld="6" item="210"/>
          <tpl fld="0" item="1"/>
        </tpls>
      </n>
      <n v="34003074.539999999" in="0">
        <tpls c="3">
          <tpl fld="2" item="0"/>
          <tpl fld="6" item="211"/>
          <tpl fld="0" item="1"/>
        </tpls>
      </n>
      <n v="616.85" in="0">
        <tpls c="3">
          <tpl fld="1" item="1"/>
          <tpl fld="4" item="301"/>
          <tpl fld="0" item="0"/>
        </tpls>
      </n>
      <n v="4148394.52" in="0">
        <tpls c="3">
          <tpl fld="2" item="0"/>
          <tpl fld="6" item="212"/>
          <tpl fld="0" item="1"/>
        </tpls>
      </n>
      <n v="38964976.200000003" in="0">
        <tpls c="3">
          <tpl fld="2" item="0"/>
          <tpl fld="6" item="213"/>
          <tpl fld="0" item="1"/>
        </tpls>
      </n>
      <n v="10.36" in="0">
        <tpls c="3">
          <tpl fld="1" item="1"/>
          <tpl fld="4" item="302"/>
          <tpl fld="0" item="0"/>
        </tpls>
      </n>
      <n v="86401868.449999988" in="0">
        <tpls c="3">
          <tpl fld="2" item="0"/>
          <tpl fld="6" item="214"/>
          <tpl fld="0" item="1"/>
        </tpls>
      </n>
      <n v="7626814.1999999993" in="0">
        <tpls c="3">
          <tpl fld="2" item="0"/>
          <tpl fld="6" item="215"/>
          <tpl fld="0" item="1"/>
        </tpls>
      </n>
      <n v="6550358.0200000005" in="0">
        <tpls c="3">
          <tpl fld="2" item="0"/>
          <tpl fld="6" item="216"/>
          <tpl fld="0" item="1"/>
        </tpls>
      </n>
      <n v="101057803.27000001" in="0">
        <tpls c="3">
          <tpl fld="2" item="0"/>
          <tpl fld="6" item="217"/>
          <tpl fld="0" item="1"/>
        </tpls>
      </n>
      <n v="5723676.5899999999" in="0">
        <tpls c="3">
          <tpl fld="2" item="0"/>
          <tpl fld="6" item="218"/>
          <tpl fld="0" item="1"/>
        </tpls>
      </n>
      <n v="38563760.619999997" in="0">
        <tpls c="3">
          <tpl fld="2" item="0"/>
          <tpl fld="6" item="219"/>
          <tpl fld="0" item="1"/>
        </tpls>
      </n>
      <n v="7186002.8999999994" in="0">
        <tpls c="3">
          <tpl fld="2" item="0"/>
          <tpl fld="6" item="220"/>
          <tpl fld="0" item="1"/>
        </tpls>
      </n>
      <n v="4618.8999999999996" in="0">
        <tpls c="3">
          <tpl fld="1" item="1"/>
          <tpl fld="4" item="303"/>
          <tpl fld="0" item="0"/>
        </tpls>
      </n>
      <n v="61695493.129999995" in="0">
        <tpls c="3">
          <tpl fld="2" item="0"/>
          <tpl fld="6" item="221"/>
          <tpl fld="0" item="1"/>
        </tpls>
      </n>
      <n v="2895825.16" in="0">
        <tpls c="3">
          <tpl fld="2" item="0"/>
          <tpl fld="6" item="222"/>
          <tpl fld="0" item="1"/>
        </tpls>
      </n>
      <n v="5787288.0599999996" in="0">
        <tpls c="3">
          <tpl fld="2" item="0"/>
          <tpl fld="6" item="223"/>
          <tpl fld="0" item="1"/>
        </tpls>
      </n>
      <n v="2979284.04" in="0">
        <tpls c="3">
          <tpl fld="2" item="0"/>
          <tpl fld="6" item="224"/>
          <tpl fld="0" item="1"/>
        </tpls>
      </n>
      <n v="2934.26" in="0">
        <tpls c="3">
          <tpl fld="1" item="1"/>
          <tpl fld="4" item="304"/>
          <tpl fld="0" item="0"/>
        </tpls>
      </n>
      <n v="1831847.75" in="0">
        <tpls c="3">
          <tpl fld="2" item="0"/>
          <tpl fld="6" item="225"/>
          <tpl fld="0" item="1"/>
        </tpls>
      </n>
      <n v="690484.16999999993" in="0">
        <tpls c="3">
          <tpl fld="2" item="0"/>
          <tpl fld="6" item="226"/>
          <tpl fld="0" item="1"/>
        </tpls>
      </n>
      <n v="44772416.710000001" in="0">
        <tpls c="3">
          <tpl fld="2" item="0"/>
          <tpl fld="6" item="227"/>
          <tpl fld="0" item="1"/>
        </tpls>
      </n>
      <n v="3001.65" in="0">
        <tpls c="3">
          <tpl fld="1" item="1"/>
          <tpl fld="4" item="305"/>
          <tpl fld="0" item="0"/>
        </tpls>
      </n>
      <n v="16802970.489999998" in="0">
        <tpls c="3">
          <tpl fld="2" item="0"/>
          <tpl fld="6" item="228"/>
          <tpl fld="0" item="1"/>
        </tpls>
      </n>
      <n v="21198634.93" in="0">
        <tpls c="3">
          <tpl fld="2" item="0"/>
          <tpl fld="6" item="229"/>
          <tpl fld="0" item="1"/>
        </tpls>
      </n>
      <n v="10481119.02" in="0">
        <tpls c="3">
          <tpl fld="2" item="0"/>
          <tpl fld="6" item="230"/>
          <tpl fld="0" item="1"/>
        </tpls>
      </n>
      <n v="221262010.49000001" in="0">
        <tpls c="3">
          <tpl fld="2" item="0"/>
          <tpl fld="6" item="231"/>
          <tpl fld="0" item="1"/>
        </tpls>
      </n>
      <n v="10209444.43" in="0">
        <tpls c="3">
          <tpl fld="2" item="0"/>
          <tpl fld="6" item="232"/>
          <tpl fld="0" item="1"/>
        </tpls>
      </n>
      <n v="5021982.0399999991" in="0">
        <tpls c="3">
          <tpl fld="2" item="0"/>
          <tpl fld="6" item="233"/>
          <tpl fld="0" item="1"/>
        </tpls>
      </n>
      <n v="79415721.950000003" in="0">
        <tpls c="3">
          <tpl fld="2" item="0"/>
          <tpl fld="6" item="234"/>
          <tpl fld="0" item="1"/>
        </tpls>
      </n>
      <n v="851.32" in="0">
        <tpls c="3">
          <tpl fld="1" item="1"/>
          <tpl fld="4" item="306"/>
          <tpl fld="0" item="0"/>
        </tpls>
      </n>
      <n v="43127579.990000002" in="0">
        <tpls c="3">
          <tpl fld="2" item="0"/>
          <tpl fld="6" item="235"/>
          <tpl fld="0" item="1"/>
        </tpls>
      </n>
      <n v="39006793.549999997" in="0">
        <tpls c="3">
          <tpl fld="2" item="0"/>
          <tpl fld="6" item="236"/>
          <tpl fld="0" item="1"/>
        </tpls>
      </n>
      <n v="85.91" in="0">
        <tpls c="3">
          <tpl fld="1" item="1"/>
          <tpl fld="4" item="307"/>
          <tpl fld="0" item="0"/>
        </tpls>
      </n>
      <n v="13931425.1" in="0">
        <tpls c="3">
          <tpl fld="2" item="0"/>
          <tpl fld="6" item="237"/>
          <tpl fld="0" item="1"/>
        </tpls>
      </n>
      <n v="167022571.95999998" in="0">
        <tpls c="3">
          <tpl fld="2" item="0"/>
          <tpl fld="6" item="238"/>
          <tpl fld="0" item="1"/>
        </tpls>
      </n>
      <n v="10481369.370000001" in="0">
        <tpls c="3">
          <tpl fld="2" item="0"/>
          <tpl fld="6" item="239"/>
          <tpl fld="0" item="1"/>
        </tpls>
      </n>
      <n v="1640722.2500000002" in="0">
        <tpls c="3">
          <tpl fld="2" item="0"/>
          <tpl fld="6" item="240"/>
          <tpl fld="0" item="1"/>
        </tpls>
      </n>
      <n v="108541258.3" in="0">
        <tpls c="3">
          <tpl fld="2" item="0"/>
          <tpl fld="6" item="241"/>
          <tpl fld="0" item="1"/>
        </tpls>
      </n>
      <n v="54408664.189999998" in="0">
        <tpls c="3">
          <tpl fld="2" item="0"/>
          <tpl fld="6" item="242"/>
          <tpl fld="0" item="1"/>
        </tpls>
      </n>
      <n v="22898889.09" in="0">
        <tpls c="3">
          <tpl fld="2" item="0"/>
          <tpl fld="6" item="243"/>
          <tpl fld="0" item="1"/>
        </tpls>
      </n>
      <n v="2048231.3599999999" in="0">
        <tpls c="3">
          <tpl fld="2" item="0"/>
          <tpl fld="6" item="244"/>
          <tpl fld="0" item="1"/>
        </tpls>
      </n>
      <n v="44624148.340000004" in="0">
        <tpls c="3">
          <tpl fld="2" item="0"/>
          <tpl fld="6" item="245"/>
          <tpl fld="0" item="1"/>
        </tpls>
      </n>
      <n v="135760692.01999998" in="0">
        <tpls c="3">
          <tpl fld="2" item="0"/>
          <tpl fld="6" item="246"/>
          <tpl fld="0" item="1"/>
        </tpls>
      </n>
      <n v="150.79" in="0">
        <tpls c="3">
          <tpl fld="1" item="1"/>
          <tpl fld="4" item="308"/>
          <tpl fld="0" item="0"/>
        </tpls>
      </n>
      <n v="425765155.66000003" in="0">
        <tpls c="3">
          <tpl fld="2" item="0"/>
          <tpl fld="6" item="247"/>
          <tpl fld="0" item="1"/>
        </tpls>
      </n>
      <n v="10716736.65" in="0">
        <tpls c="3">
          <tpl fld="2" item="0"/>
          <tpl fld="6" item="248"/>
          <tpl fld="0" item="1"/>
        </tpls>
      </n>
      <n v="265.58" in="0">
        <tpls c="3">
          <tpl fld="1" item="1"/>
          <tpl fld="4" item="309"/>
          <tpl fld="0" item="0"/>
        </tpls>
      </n>
      <n v="100242473.49999999" in="0">
        <tpls c="3">
          <tpl fld="2" item="0"/>
          <tpl fld="6" item="249"/>
          <tpl fld="0" item="1"/>
        </tpls>
      </n>
      <n v="737.08" in="0">
        <tpls c="3">
          <tpl fld="1" item="1"/>
          <tpl fld="4" item="310"/>
          <tpl fld="0" item="0"/>
        </tpls>
      </n>
      <n v="209632155.87" in="0">
        <tpls c="3">
          <tpl fld="2" item="0"/>
          <tpl fld="6" item="250"/>
          <tpl fld="0" item="1"/>
        </tpls>
      </n>
      <n v="88410445.909999996" in="0">
        <tpls c="3">
          <tpl fld="2" item="0"/>
          <tpl fld="6" item="251"/>
          <tpl fld="0" item="1"/>
        </tpls>
      </n>
      <n v="17404202.809999999" in="0">
        <tpls c="3">
          <tpl fld="2" item="0"/>
          <tpl fld="6" item="252"/>
          <tpl fld="0" item="1"/>
        </tpls>
      </n>
      <n v="512239.88" in="0">
        <tpls c="3">
          <tpl fld="2" item="0"/>
          <tpl fld="6" item="253"/>
          <tpl fld="0" item="1"/>
        </tpls>
      </n>
      <n v="416164650.38" in="0">
        <tpls c="3">
          <tpl fld="2" item="0"/>
          <tpl fld="6" item="254"/>
          <tpl fld="0" item="1"/>
        </tpls>
      </n>
      <n v="143239851.28" in="0">
        <tpls c="3">
          <tpl fld="2" item="0"/>
          <tpl fld="6" item="255"/>
          <tpl fld="0" item="1"/>
        </tpls>
      </n>
      <n v="7826360.9100000001" in="0">
        <tpls c="3">
          <tpl fld="2" item="0"/>
          <tpl fld="6" item="256"/>
          <tpl fld="0" item="1"/>
        </tpls>
      </n>
      <n v="173877008.88" in="0">
        <tpls c="3">
          <tpl fld="2" item="0"/>
          <tpl fld="6" item="257"/>
          <tpl fld="0" item="1"/>
        </tpls>
      </n>
      <n v="4251762.1500000004" in="0">
        <tpls c="3">
          <tpl fld="2" item="0"/>
          <tpl fld="6" item="258"/>
          <tpl fld="0" item="1"/>
        </tpls>
      </n>
      <n v="8177953.4300000006" in="0">
        <tpls c="3">
          <tpl fld="2" item="0"/>
          <tpl fld="6" item="259"/>
          <tpl fld="0" item="1"/>
        </tpls>
      </n>
      <n v="357717914.56" in="0">
        <tpls c="3">
          <tpl fld="2" item="0"/>
          <tpl fld="6" item="260"/>
          <tpl fld="0" item="1"/>
        </tpls>
      </n>
      <n v="40777287.899999999" in="0">
        <tpls c="3">
          <tpl fld="2" item="0"/>
          <tpl fld="6" item="261"/>
          <tpl fld="0" item="1"/>
        </tpls>
      </n>
      <n v="111094980" in="0">
        <tpls c="3">
          <tpl fld="2" item="0"/>
          <tpl fld="6" item="262"/>
          <tpl fld="0" item="1"/>
        </tpls>
      </n>
      <n v="19609783.93" in="0">
        <tpls c="3">
          <tpl fld="2" item="0"/>
          <tpl fld="6" item="263"/>
          <tpl fld="0" item="1"/>
        </tpls>
      </n>
      <n v="3067112.4" in="0">
        <tpls c="3">
          <tpl fld="2" item="0"/>
          <tpl fld="6" item="264"/>
          <tpl fld="0" item="1"/>
        </tpls>
      </n>
      <n v="184.6" in="0">
        <tpls c="3">
          <tpl fld="1" item="1"/>
          <tpl fld="4" item="311"/>
          <tpl fld="0" item="0"/>
        </tpls>
      </n>
      <n v="17455.61" in="0">
        <tpls c="3">
          <tpl fld="1" item="1"/>
          <tpl fld="4" item="312"/>
          <tpl fld="0" item="0"/>
        </tpls>
      </n>
      <n v="3604.91" in="0">
        <tpls c="3">
          <tpl fld="1" item="1"/>
          <tpl fld="4" item="313"/>
          <tpl fld="0" item="0"/>
        </tpls>
      </n>
      <n v="100.43" in="0">
        <tpls c="3">
          <tpl fld="1" item="1"/>
          <tpl fld="4" item="314"/>
          <tpl fld="0" item="0"/>
        </tpls>
      </n>
      <n v="4415.28" in="0">
        <tpls c="3">
          <tpl fld="1" item="1"/>
          <tpl fld="4" item="315"/>
          <tpl fld="0" item="0"/>
        </tpls>
      </n>
      <n v="528.59" in="0">
        <tpls c="3">
          <tpl fld="1" item="1"/>
          <tpl fld="4" item="316"/>
          <tpl fld="0" item="0"/>
        </tpls>
      </n>
      <n v="13903297.409999998" in="0">
        <tpls c="3">
          <tpl fld="2" item="0"/>
          <tpl fld="6" item="265"/>
          <tpl fld="0" item="1"/>
        </tpls>
      </n>
      <n v="3424472.8400000003" in="0">
        <tpls c="3">
          <tpl fld="2" item="0"/>
          <tpl fld="6" item="266"/>
          <tpl fld="0" item="1"/>
        </tpls>
      </n>
      <n v="21228412.810000002" in="0">
        <tpls c="3">
          <tpl fld="2" item="0"/>
          <tpl fld="6" item="267"/>
          <tpl fld="0" item="1"/>
        </tpls>
      </n>
      <n v="2746.36" in="0">
        <tpls c="3">
          <tpl fld="1" item="1"/>
          <tpl fld="4" item="317"/>
          <tpl fld="0" item="0"/>
        </tpls>
      </n>
      <n v="6746891.8899999997" in="0">
        <tpls c="3">
          <tpl fld="2" item="0"/>
          <tpl fld="6" item="268"/>
          <tpl fld="0" item="1"/>
        </tpls>
      </n>
      <n v="23545095.16" in="0">
        <tpls c="3">
          <tpl fld="2" item="0"/>
          <tpl fld="6" item="269"/>
          <tpl fld="0" item="1"/>
        </tpls>
      </n>
      <n v="22832.76" in="0">
        <tpls c="3">
          <tpl fld="1" item="1"/>
          <tpl fld="4" item="318"/>
          <tpl fld="0" item="0"/>
        </tpls>
      </n>
      <n v="3469825.3200000003" in="0">
        <tpls c="3">
          <tpl fld="2" item="0"/>
          <tpl fld="6" item="270"/>
          <tpl fld="0" item="1"/>
        </tpls>
      </n>
      <n v="561197798.28999996" in="0">
        <tpls c="3">
          <tpl fld="2" item="0"/>
          <tpl fld="6" item="271"/>
          <tpl fld="0" item="1"/>
        </tpls>
      </n>
      <n v="62439396.079999998" in="0">
        <tpls c="3">
          <tpl fld="2" item="0"/>
          <tpl fld="6" item="272"/>
          <tpl fld="0" item="1"/>
        </tpls>
      </n>
      <n v="8331782.0700000003" in="0">
        <tpls c="3">
          <tpl fld="2" item="0"/>
          <tpl fld="6" item="273"/>
          <tpl fld="0" item="1"/>
        </tpls>
      </n>
      <n v="246.01" in="0">
        <tpls c="3">
          <tpl fld="1" item="1"/>
          <tpl fld="4" item="319"/>
          <tpl fld="0" item="0"/>
        </tpls>
      </n>
      <n v="259991427.84000003" in="0">
        <tpls c="3">
          <tpl fld="2" item="0"/>
          <tpl fld="6" item="274"/>
          <tpl fld="0" item="1"/>
        </tpls>
      </n>
      <n v="63903976.410000004" in="0">
        <tpls c="3">
          <tpl fld="2" item="0"/>
          <tpl fld="6" item="275"/>
          <tpl fld="0" item="1"/>
        </tpls>
      </n>
      <n v="90346879.820000008" in="0">
        <tpls c="3">
          <tpl fld="2" item="0"/>
          <tpl fld="6" item="276"/>
          <tpl fld="0" item="1"/>
        </tpls>
      </n>
      <n v="65233761.919999994" in="0">
        <tpls c="3">
          <tpl fld="2" item="0"/>
          <tpl fld="6" item="277"/>
          <tpl fld="0" item="1"/>
        </tpls>
      </n>
      <n v="50392336.210000001" in="0">
        <tpls c="3">
          <tpl fld="2" item="0"/>
          <tpl fld="6" item="278"/>
          <tpl fld="0" item="1"/>
        </tpls>
      </n>
      <n v="84871224.299999982" in="0">
        <tpls c="3">
          <tpl fld="2" item="0"/>
          <tpl fld="6" item="279"/>
          <tpl fld="0" item="1"/>
        </tpls>
      </n>
      <n v="3983724.2200000007" in="0">
        <tpls c="3">
          <tpl fld="2" item="0"/>
          <tpl fld="6" item="280"/>
          <tpl fld="0" item="1"/>
        </tpls>
      </n>
      <n v="8328270.54" in="0">
        <tpls c="3">
          <tpl fld="2" item="0"/>
          <tpl fld="6" item="281"/>
          <tpl fld="0" item="1"/>
        </tpls>
      </n>
      <n v="8363016.4100000011" in="0">
        <tpls c="3">
          <tpl fld="2" item="0"/>
          <tpl fld="6" item="282"/>
          <tpl fld="0" item="1"/>
        </tpls>
      </n>
      <n v="41219479.210000001" in="0">
        <tpls c="3">
          <tpl fld="2" item="0"/>
          <tpl fld="6" item="283"/>
          <tpl fld="0" item="1"/>
        </tpls>
      </n>
      <n v="7363236.0700000003" in="0">
        <tpls c="3">
          <tpl fld="2" item="0"/>
          <tpl fld="6" item="284"/>
          <tpl fld="0" item="1"/>
        </tpls>
      </n>
      <n v="7197384" in="0">
        <tpls c="3">
          <tpl fld="2" item="0"/>
          <tpl fld="6" item="285"/>
          <tpl fld="0" item="1"/>
        </tpls>
      </n>
      <n v="5796545.9199999999" in="0">
        <tpls c="3">
          <tpl fld="2" item="0"/>
          <tpl fld="6" item="286"/>
          <tpl fld="0" item="1"/>
        </tpls>
      </n>
      <n v="2952349.0900000003" in="0">
        <tpls c="3">
          <tpl fld="2" item="0"/>
          <tpl fld="6" item="287"/>
          <tpl fld="0" item="1"/>
        </tpls>
      </n>
      <n v="14563552.359999999" in="0">
        <tpls c="3">
          <tpl fld="2" item="0"/>
          <tpl fld="6" item="288"/>
          <tpl fld="0" item="1"/>
        </tpls>
      </n>
      <n v="53057621.319999993" in="0">
        <tpls c="3">
          <tpl fld="2" item="0"/>
          <tpl fld="6" item="289"/>
          <tpl fld="0" item="1"/>
        </tpls>
      </n>
      <n v="29928516.699999999" in="0">
        <tpls c="3">
          <tpl fld="2" item="0"/>
          <tpl fld="6" item="290"/>
          <tpl fld="0" item="1"/>
        </tpls>
      </n>
      <n v="87818097.290000007" in="0">
        <tpls c="3">
          <tpl fld="2" item="0"/>
          <tpl fld="6" item="291"/>
          <tpl fld="0" item="1"/>
        </tpls>
      </n>
      <n v="103658485.33" in="0">
        <tpls c="3">
          <tpl fld="2" item="0"/>
          <tpl fld="6" item="292"/>
          <tpl fld="0" item="1"/>
        </tpls>
      </n>
      <n v="7339606.0199999996" in="0">
        <tpls c="3">
          <tpl fld="2" item="0"/>
          <tpl fld="6" item="293"/>
          <tpl fld="0" item="1"/>
        </tpls>
      </n>
      <n v="127656021.47" in="0">
        <tpls c="3">
          <tpl fld="2" item="0"/>
          <tpl fld="6" item="294"/>
          <tpl fld="0" item="1"/>
        </tpls>
      </n>
      <n v="1022727.4699999999" in="0">
        <tpls c="3">
          <tpl fld="2" item="0"/>
          <tpl fld="6" item="295"/>
          <tpl fld="0" item="1"/>
        </tpls>
      </n>
      <n v="6779548.8399999999" in="0">
        <tpls c="3">
          <tpl fld="2" item="0"/>
          <tpl fld="6" item="296"/>
          <tpl fld="0" item="1"/>
        </tpls>
      </n>
      <n v="11258516.629999999" in="0">
        <tpls c="3">
          <tpl fld="2" item="0"/>
          <tpl fld="6" item="297"/>
          <tpl fld="0" item="1"/>
        </tpls>
      </n>
      <n v="12929618.790000001" in="0">
        <tpls c="3">
          <tpl fld="2" item="0"/>
          <tpl fld="6" item="298"/>
          <tpl fld="0" item="1"/>
        </tpls>
      </n>
      <n v="9388766.4399999995" in="0">
        <tpls c="3">
          <tpl fld="2" item="0"/>
          <tpl fld="6" item="299"/>
          <tpl fld="0" item="1"/>
        </tpls>
      </n>
      <n v="3570378.3499999996" in="0">
        <tpls c="3">
          <tpl fld="2" item="0"/>
          <tpl fld="6" item="300"/>
          <tpl fld="0" item="1"/>
        </tpls>
      </n>
      <n v="1840770.3600000003" in="0">
        <tpls c="3">
          <tpl fld="2" item="0"/>
          <tpl fld="6" item="301"/>
          <tpl fld="0" item="1"/>
        </tpls>
      </n>
      <n v="6259799.96" in="0">
        <tpls c="3">
          <tpl fld="2" item="0"/>
          <tpl fld="6" item="302"/>
          <tpl fld="0" item="1"/>
        </tpls>
      </n>
      <n v="409507881.25999999" in="0">
        <tpls c="3">
          <tpl fld="2" item="0"/>
          <tpl fld="6" item="303"/>
          <tpl fld="0" item="1"/>
        </tpls>
      </n>
      <n v="4650767.4400000004" in="0">
        <tpls c="3">
          <tpl fld="2" item="0"/>
          <tpl fld="6" item="304"/>
          <tpl fld="0" item="1"/>
        </tpls>
      </n>
      <n v="4014430.0799999996" in="0">
        <tpls c="3">
          <tpl fld="2" item="0"/>
          <tpl fld="6" item="305"/>
          <tpl fld="0" item="1"/>
        </tpls>
      </n>
      <n v="97907861.589999989" in="0">
        <tpls c="3">
          <tpl fld="2" item="0"/>
          <tpl fld="6" item="306"/>
          <tpl fld="0" item="1"/>
        </tpls>
      </n>
      <n v="95013.78" in="0">
        <tpls c="3">
          <tpl fld="5" item="0"/>
          <tpl fld="1" item="2"/>
          <tpl fld="0" item="0"/>
        </tpls>
      </n>
      <n v="4267243.57" in="0">
        <tpls c="3">
          <tpl fld="2" item="0"/>
          <tpl fld="6" item="307"/>
          <tpl fld="0" item="1"/>
        </tpls>
      </n>
      <n v="89742.28" in="0">
        <tpls c="3">
          <tpl fld="5" item="0"/>
          <tpl fld="1" item="3"/>
          <tpl fld="0" item="0"/>
        </tpls>
      </n>
      <n v="8253954.4500000002" in="0">
        <tpls c="3">
          <tpl fld="2" item="0"/>
          <tpl fld="6" item="308"/>
          <tpl fld="0" item="1"/>
        </tpls>
      </n>
      <n v="411318.28" in="0">
        <tpls c="3">
          <tpl fld="2" item="0"/>
          <tpl fld="6" item="309"/>
          <tpl fld="0" item="1"/>
        </tpls>
      </n>
      <n v="36999954.410000004" in="0">
        <tpls c="3">
          <tpl fld="2" item="0"/>
          <tpl fld="6" item="310"/>
          <tpl fld="0" item="1"/>
        </tpls>
      </n>
      <n v="383992247.21999997" in="0">
        <tpls c="3">
          <tpl fld="2" item="0"/>
          <tpl fld="6" item="311"/>
          <tpl fld="0" item="1"/>
        </tpls>
      </n>
      <n v="105388038.41" in="0">
        <tpls c="3">
          <tpl fld="2" item="0"/>
          <tpl fld="6" item="312"/>
          <tpl fld="0" item="1"/>
        </tpls>
      </n>
      <n v="14032975.039999999" in="0">
        <tpls c="3">
          <tpl fld="2" item="0"/>
          <tpl fld="6" item="313"/>
          <tpl fld="0" item="1"/>
        </tpls>
      </n>
      <n v="13905300.049999999" in="0">
        <tpls c="3">
          <tpl fld="2" item="0"/>
          <tpl fld="6" item="314"/>
          <tpl fld="0" item="1"/>
        </tpls>
      </n>
      <n v="4439460.0600000005" in="0">
        <tpls c="3">
          <tpl fld="2" item="0"/>
          <tpl fld="6" item="315"/>
          <tpl fld="0" item="1"/>
        </tpls>
      </n>
      <n v="1335705.73" in="0">
        <tpls c="3">
          <tpl fld="2" item="0"/>
          <tpl fld="6" item="316"/>
          <tpl fld="0" item="1"/>
        </tpls>
      </n>
      <n v="48998820.450000003" in="0">
        <tpls c="3">
          <tpl fld="2" item="0"/>
          <tpl fld="6" item="317"/>
          <tpl fld="0" item="1"/>
        </tpls>
      </n>
      <n v="345061114.16000009" in="0">
        <tpls c="3">
          <tpl fld="2" item="0"/>
          <tpl fld="6" item="318"/>
          <tpl fld="0" item="1"/>
        </tpls>
      </n>
      <n v="2682093.98" in="0">
        <tpls c="3">
          <tpl fld="2" item="0"/>
          <tpl fld="6" item="319"/>
          <tpl fld="0" item="1"/>
        </tpls>
      </n>
      <n v="98915340.109999999" in="0">
        <tpls c="4">
          <tpl fld="5" item="0"/>
          <tpl fld="2" item="1"/>
          <tpl fld="3" item="2"/>
          <tpl fld="0" item="1"/>
        </tpls>
      </n>
      <n v="82321331.390000001" in="0">
        <tpls c="4">
          <tpl fld="5" item="0"/>
          <tpl fld="2" item="1"/>
          <tpl fld="3" item="3"/>
          <tpl fld="0" item="1"/>
        </tpls>
      </n>
      <n v="43453399.899999999" in="0">
        <tpls c="4">
          <tpl fld="5" item="0"/>
          <tpl fld="2" item="1"/>
          <tpl fld="3" item="1"/>
          <tpl fld="0" item="1"/>
        </tpls>
      </n>
      <n v="9369624.1499999985" in="0">
        <tpls c="4">
          <tpl fld="5" item="0"/>
          <tpl fld="2" item="1"/>
          <tpl fld="3" item="5"/>
          <tpl fld="0" item="1"/>
        </tpls>
      </n>
      <n v="110409307.69000001" in="0">
        <tpls c="4">
          <tpl fld="5" item="0"/>
          <tpl fld="2" item="2"/>
          <tpl fld="3" item="2"/>
          <tpl fld="0" item="1"/>
        </tpls>
      </n>
      <n v="2475606.48" in="0">
        <tpls c="4">
          <tpl fld="5" item="0"/>
          <tpl fld="2" item="2"/>
          <tpl fld="3" item="0"/>
          <tpl fld="0" item="1"/>
        </tpls>
      </n>
      <n v="105329196.50000001" in="0">
        <tpls c="4">
          <tpl fld="5" item="0"/>
          <tpl fld="2" item="2"/>
          <tpl fld="3" item="3"/>
          <tpl fld="0" item="1"/>
        </tpls>
      </n>
      <n v="33284247.460000001" in="0">
        <tpls c="4">
          <tpl fld="5" item="0"/>
          <tpl fld="2" item="1"/>
          <tpl fld="3" item="4"/>
          <tpl fld="0" item="1"/>
        </tpls>
      </n>
      <n v="42724622.68" in="0">
        <tpls c="4">
          <tpl fld="5" item="0"/>
          <tpl fld="2" item="2"/>
          <tpl fld="3" item="4"/>
          <tpl fld="0" item="1"/>
        </tpls>
      </n>
      <n v="287867815.80000001" in="0">
        <tpls c="4">
          <tpl fld="5" item="0"/>
          <tpl fld="2" item="2"/>
          <tpl fld="3" item="6"/>
          <tpl fld="0" item="1"/>
        </tpls>
      </n>
      <n v="241943320.22999996" in="0">
        <tpls c="4">
          <tpl fld="5" item="0"/>
          <tpl fld="2" item="1"/>
          <tpl fld="3" item="6"/>
          <tpl fld="0" item="1"/>
        </tpls>
      </n>
      <n v="10775552.870000001" in="0">
        <tpls c="4">
          <tpl fld="5" item="0"/>
          <tpl fld="2" item="2"/>
          <tpl fld="3" item="5"/>
          <tpl fld="0" item="1"/>
        </tpls>
      </n>
      <n v="2272904.7100000004" in="0">
        <tpls c="4">
          <tpl fld="5" item="0"/>
          <tpl fld="2" item="1"/>
          <tpl fld="3" item="0"/>
          <tpl fld="0" item="1"/>
        </tpls>
      </n>
      <n v="57550110.289999984" in="0">
        <tpls c="4">
          <tpl fld="5" item="0"/>
          <tpl fld="2" item="2"/>
          <tpl fld="3" item="1"/>
          <tpl fld="0" item="1"/>
        </tpls>
      </n>
      <n v="91765.42" in="0">
        <tpls c="3">
          <tpl fld="5" item="0"/>
          <tpl fld="1" item="4"/>
          <tpl fld="0" item="0"/>
        </tpls>
      </n>
      <n v="3800.15" in="0">
        <tpls c="3">
          <tpl fld="1" item="4"/>
          <tpl fld="4" item="0"/>
          <tpl fld="0" item="0"/>
        </tpls>
      </n>
      <n v="94999.19" in="0">
        <tpls c="3">
          <tpl fld="5" item="0"/>
          <tpl fld="1" item="5"/>
          <tpl fld="0" item="0"/>
        </tpls>
      </n>
      <n v="3717.83" in="0">
        <tpls c="3">
          <tpl fld="1" item="5"/>
          <tpl fld="4" item="0"/>
          <tpl fld="0" item="0"/>
        </tpls>
      </n>
      <n v="1338466.21" in="0">
        <tpls c="4">
          <tpl fld="2" item="3"/>
          <tpl fld="6" item="31"/>
          <tpl fld="3" item="4"/>
          <tpl fld="0" item="1"/>
        </tpls>
      </n>
      <n v="152122.9" in="0">
        <tpls c="4">
          <tpl fld="2" item="3"/>
          <tpl fld="6" item="31"/>
          <tpl fld="3" item="0"/>
          <tpl fld="0" item="1"/>
        </tpls>
      </n>
      <n v="2262317.7599999998" in="0">
        <tpls c="4">
          <tpl fld="2" item="3"/>
          <tpl fld="6" item="31"/>
          <tpl fld="3" item="1"/>
          <tpl fld="0" item="1"/>
        </tpls>
      </n>
      <n v="45623618.089999989" in="0">
        <tpls c="4">
          <tpl fld="5" item="0"/>
          <tpl fld="2" item="4"/>
          <tpl fld="3" item="4"/>
          <tpl fld="0" item="1"/>
        </tpls>
      </n>
      <n v="4769010.1100000003" in="0">
        <tpls c="4">
          <tpl fld="2" item="4"/>
          <tpl fld="6" item="31"/>
          <tpl fld="3" item="2"/>
          <tpl fld="0" item="1"/>
        </tpls>
      </n>
      <n v="88275.92" in="0">
        <tpls c="4">
          <tpl fld="2" item="4"/>
          <tpl fld="6" item="31"/>
          <tpl fld="3" item="5"/>
          <tpl fld="0" item="1"/>
        </tpls>
      </n>
      <n v="60976595.379999995" in="0">
        <tpls c="4">
          <tpl fld="5" item="0"/>
          <tpl fld="2" item="4"/>
          <tpl fld="3" item="1"/>
          <tpl fld="0" item="1"/>
        </tpls>
      </n>
      <n v="46926417.909999996" in="0">
        <tpls c="4">
          <tpl fld="5" item="0"/>
          <tpl fld="2" item="3"/>
          <tpl fld="3" item="1"/>
          <tpl fld="0" item="1"/>
        </tpls>
      </n>
      <n v="248155955.31000006" in="0">
        <tpls c="4">
          <tpl fld="5" item="0"/>
          <tpl fld="2" item="3"/>
          <tpl fld="3" item="6"/>
          <tpl fld="0" item="1"/>
        </tpls>
      </n>
      <n v="94911.63" in="0">
        <tpls c="3">
          <tpl fld="5" item="0"/>
          <tpl fld="1" item="6"/>
          <tpl fld="0" item="0"/>
        </tpls>
      </n>
      <n v="34598823.689999998" in="0">
        <tpls c="4">
          <tpl fld="5" item="0"/>
          <tpl fld="2" item="3"/>
          <tpl fld="3" item="4"/>
          <tpl fld="0" item="1"/>
        </tpls>
      </n>
      <n v="4748578.92" in="0">
        <tpls c="4">
          <tpl fld="2" item="4"/>
          <tpl fld="6" item="31"/>
          <tpl fld="3" item="3"/>
          <tpl fld="0" item="1"/>
        </tpls>
      </n>
      <n v="12797807.120000003" in="0">
        <tpls c="4">
          <tpl fld="5" item="0"/>
          <tpl fld="2" item="3"/>
          <tpl fld="3" item="5"/>
          <tpl fld="0" item="1"/>
        </tpls>
      </n>
      <n v="10141775.429999998" in="0">
        <tpls c="4">
          <tpl fld="5" item="0"/>
          <tpl fld="2" item="4"/>
          <tpl fld="3" item="5"/>
          <tpl fld="0" item="1"/>
        </tpls>
      </n>
      <n v="101569307.06000002" in="0">
        <tpls c="4">
          <tpl fld="5" item="0"/>
          <tpl fld="2" item="3"/>
          <tpl fld="3" item="2"/>
          <tpl fld="0" item="1"/>
        </tpls>
      </n>
      <n v="301876957.93999994" in="0">
        <tpls c="4">
          <tpl fld="5" item="0"/>
          <tpl fld="2" item="4"/>
          <tpl fld="3" item="6"/>
          <tpl fld="0" item="1"/>
        </tpls>
      </n>
      <n v="86434775.510000005" in="0">
        <tpls c="4">
          <tpl fld="5" item="0"/>
          <tpl fld="2" item="3"/>
          <tpl fld="3" item="3"/>
          <tpl fld="0" item="1"/>
        </tpls>
      </n>
      <n v="4600708.3600000003" in="0">
        <tpls c="4">
          <tpl fld="2" item="3"/>
          <tpl fld="6" item="31"/>
          <tpl fld="3" item="2"/>
          <tpl fld="0" item="1"/>
        </tpls>
      </n>
      <n v="1337642.74" in="0">
        <tpls c="4">
          <tpl fld="2" item="3"/>
          <tpl fld="6" item="31"/>
          <tpl fld="3" item="5"/>
          <tpl fld="0" item="1"/>
        </tpls>
      </n>
      <n v="2955319.1899999995" in="0">
        <tpls c="4">
          <tpl fld="5" item="0"/>
          <tpl fld="2" item="4"/>
          <tpl fld="3" item="0"/>
          <tpl fld="0" item="1"/>
        </tpls>
      </n>
      <n v="117227759.56000002" in="0">
        <tpls c="4">
          <tpl fld="5" item="0"/>
          <tpl fld="2" item="4"/>
          <tpl fld="3" item="2"/>
          <tpl fld="0" item="1"/>
        </tpls>
      </n>
      <n v="2512428.9200000004" in="0">
        <tpls c="4">
          <tpl fld="5" item="0"/>
          <tpl fld="2" item="3"/>
          <tpl fld="3" item="0"/>
          <tpl fld="0" item="1"/>
        </tpls>
      </n>
      <n v="148039.22" in="0">
        <tpls c="4">
          <tpl fld="2" item="4"/>
          <tpl fld="6" item="31"/>
          <tpl fld="3" item="0"/>
          <tpl fld="0" item="1"/>
        </tpls>
      </n>
      <n v="10746161.6" in="0">
        <tpls c="4">
          <tpl fld="2" item="3"/>
          <tpl fld="6" item="31"/>
          <tpl fld="3" item="6"/>
          <tpl fld="0" item="1"/>
        </tpls>
      </n>
      <n v="3795.14" in="0">
        <tpls c="3">
          <tpl fld="1" item="7"/>
          <tpl fld="4" item="0"/>
          <tpl fld="0" item="0"/>
        </tpls>
      </n>
      <n v="3706242.35" in="0">
        <tpls c="4">
          <tpl fld="2" item="3"/>
          <tpl fld="6" item="31"/>
          <tpl fld="3" item="3"/>
          <tpl fld="0" item="1"/>
        </tpls>
      </n>
      <n v="11889873.57" in="0">
        <tpls c="4">
          <tpl fld="2" item="4"/>
          <tpl fld="6" item="31"/>
          <tpl fld="3" item="6"/>
          <tpl fld="0" item="1"/>
        </tpls>
      </n>
      <n v="92983.8" in="0">
        <tpls c="3">
          <tpl fld="5" item="0"/>
          <tpl fld="1" item="7"/>
          <tpl fld="0" item="0"/>
        </tpls>
      </n>
      <n v="2963660.81" in="0">
        <tpls c="4">
          <tpl fld="2" item="4"/>
          <tpl fld="6" item="31"/>
          <tpl fld="3" item="1"/>
          <tpl fld="0" item="1"/>
        </tpls>
      </n>
      <n v="113278328.36999999" in="0">
        <tpls c="4">
          <tpl fld="5" item="0"/>
          <tpl fld="2" item="4"/>
          <tpl fld="3" item="3"/>
          <tpl fld="0" item="1"/>
        </tpls>
      </n>
      <n v="3786.89" in="0">
        <tpls c="3">
          <tpl fld="1" item="6"/>
          <tpl fld="4" item="0"/>
          <tpl fld="0" item="0"/>
        </tpls>
      </n>
      <n v="2294466.61" in="0">
        <tpls c="4">
          <tpl fld="2" item="4"/>
          <tpl fld="6" item="31"/>
          <tpl fld="3" item="4"/>
          <tpl fld="0" item="1"/>
        </tpls>
      </n>
      <n v="50207117.050000019" in="0">
        <tpls c="4">
          <tpl fld="5" item="0"/>
          <tpl fld="2" item="5"/>
          <tpl fld="3" item="1"/>
          <tpl fld="0" item="1"/>
        </tpls>
      </n>
      <n v="5104018.97" in="0">
        <tpls c="4">
          <tpl fld="2" item="6"/>
          <tpl fld="6" item="31"/>
          <tpl fld="3" item="3"/>
          <tpl fld="0" item="1"/>
        </tpls>
      </n>
      <n v="445317.78" in="0">
        <tpls c="4">
          <tpl fld="2" item="5"/>
          <tpl fld="6" item="31"/>
          <tpl fld="3" item="5"/>
          <tpl fld="0" item="1"/>
        </tpls>
      </n>
      <n v="108674167.5" in="0">
        <tpls c="4">
          <tpl fld="5" item="0"/>
          <tpl fld="2" item="6"/>
          <tpl fld="3" item="2"/>
          <tpl fld="0" item="1"/>
        </tpls>
      </n>
      <n v="1362105.96" in="0">
        <tpls c="4">
          <tpl fld="2" item="5"/>
          <tpl fld="6" item="31"/>
          <tpl fld="3" item="4"/>
          <tpl fld="0" item="1"/>
        </tpls>
      </n>
      <n v="68103133.339999989" in="0">
        <tpls c="4">
          <tpl fld="5" item="0"/>
          <tpl fld="2" item="6"/>
          <tpl fld="3" item="1"/>
          <tpl fld="0" item="1"/>
        </tpls>
      </n>
      <n v="95274.39" in="0">
        <tpls c="3">
          <tpl fld="5" item="0"/>
          <tpl fld="1" item="8"/>
          <tpl fld="0" item="0"/>
        </tpls>
      </n>
      <n v="47946560.960000001" in="0">
        <tpls c="4">
          <tpl fld="5" item="0"/>
          <tpl fld="2" item="6"/>
          <tpl fld="3" item="4"/>
          <tpl fld="0" item="1"/>
        </tpls>
      </n>
      <n v="2892776.2300000004" in="0">
        <tpls c="4">
          <tpl fld="5" item="0"/>
          <tpl fld="2" item="6"/>
          <tpl fld="3" item="0"/>
          <tpl fld="0" item="1"/>
        </tpls>
      </n>
      <n v="2082659.91" in="0">
        <tpls c="4">
          <tpl fld="2" item="5"/>
          <tpl fld="6" item="31"/>
          <tpl fld="3" item="1"/>
          <tpl fld="0" item="1"/>
        </tpls>
      </n>
      <n v="120897001.63" in="0">
        <tpls c="4">
          <tpl fld="5" item="0"/>
          <tpl fld="2" item="6"/>
          <tpl fld="3" item="3"/>
          <tpl fld="0" item="1"/>
        </tpls>
      </n>
      <n v="119982.37" in="0">
        <tpls c="4">
          <tpl fld="2" item="5"/>
          <tpl fld="6" item="31"/>
          <tpl fld="3" item="0"/>
          <tpl fld="0" item="1"/>
        </tpls>
      </n>
      <n v="4142290.75" in="0">
        <tpls c="4">
          <tpl fld="2" item="5"/>
          <tpl fld="6" item="31"/>
          <tpl fld="3" item="3"/>
          <tpl fld="0" item="1"/>
        </tpls>
      </n>
      <n v="168145.91" in="0">
        <tpls c="4">
          <tpl fld="2" item="6"/>
          <tpl fld="6" item="31"/>
          <tpl fld="3" item="5"/>
          <tpl fld="0" item="1"/>
        </tpls>
      </n>
      <n v="131173.75" in="0">
        <tpls c="4">
          <tpl fld="2" item="6"/>
          <tpl fld="6" item="31"/>
          <tpl fld="3" item="0"/>
          <tpl fld="0" item="1"/>
        </tpls>
      </n>
      <n v="4434313.09" in="0">
        <tpls c="4">
          <tpl fld="2" item="6"/>
          <tpl fld="6" item="31"/>
          <tpl fld="3" item="2"/>
          <tpl fld="0" item="1"/>
        </tpls>
      </n>
      <n v="3749.5" in="0">
        <tpls c="3">
          <tpl fld="1" item="8"/>
          <tpl fld="4" item="0"/>
          <tpl fld="0" item="0"/>
        </tpls>
      </n>
      <n v="4641695.3" in="0">
        <tpls c="4">
          <tpl fld="2" item="5"/>
          <tpl fld="6" item="31"/>
          <tpl fld="3" item="2"/>
          <tpl fld="0" item="1"/>
        </tpls>
      </n>
      <n v="106048081.77" in="0">
        <tpls c="4">
          <tpl fld="5" item="0"/>
          <tpl fld="2" item="5"/>
          <tpl fld="3" item="2"/>
          <tpl fld="0" item="1"/>
        </tpls>
      </n>
      <n v="9347917.8200000003" in="0">
        <tpls c="4">
          <tpl fld="5" item="0"/>
          <tpl fld="2" item="6"/>
          <tpl fld="3" item="5"/>
          <tpl fld="0" item="1"/>
        </tpls>
      </n>
      <n v="3747.67" in="0">
        <tpls c="3">
          <tpl fld="1" item="9"/>
          <tpl fld="4" item="0"/>
          <tpl fld="0" item="0"/>
        </tpls>
      </n>
      <n v="93890779.509999976" in="0">
        <tpls c="4">
          <tpl fld="5" item="0"/>
          <tpl fld="2" item="5"/>
          <tpl fld="3" item="3"/>
          <tpl fld="0" item="1"/>
        </tpls>
      </n>
      <n v="12637710.35" in="0">
        <tpls c="4">
          <tpl fld="2" item="6"/>
          <tpl fld="6" item="31"/>
          <tpl fld="3" item="6"/>
          <tpl fld="0" item="1"/>
        </tpls>
      </n>
      <n v="94629.69" in="0">
        <tpls c="3">
          <tpl fld="5" item="0"/>
          <tpl fld="1" item="9"/>
          <tpl fld="0" item="0"/>
        </tpls>
      </n>
      <n v="260819230.34000006" in="0">
        <tpls c="4">
          <tpl fld="5" item="0"/>
          <tpl fld="2" item="5"/>
          <tpl fld="3" item="6"/>
          <tpl fld="0" item="1"/>
        </tpls>
      </n>
      <n v="320326052.29000002" in="0">
        <tpls c="4">
          <tpl fld="5" item="0"/>
          <tpl fld="2" item="6"/>
          <tpl fld="3" item="6"/>
          <tpl fld="0" item="1"/>
        </tpls>
      </n>
      <n v="14461400.42" in="0">
        <tpls c="4">
          <tpl fld="5" item="0"/>
          <tpl fld="2" item="5"/>
          <tpl fld="3" item="5"/>
          <tpl fld="0" item="1"/>
        </tpls>
      </n>
      <n v="10874270.76" in="0">
        <tpls c="4">
          <tpl fld="2" item="5"/>
          <tpl fld="6" item="31"/>
          <tpl fld="3" item="6"/>
          <tpl fld="0" item="1"/>
        </tpls>
      </n>
      <n v="2373140.0099999998" in="0">
        <tpls c="4">
          <tpl fld="5" item="0"/>
          <tpl fld="2" item="5"/>
          <tpl fld="3" item="0"/>
          <tpl fld="0" item="1"/>
        </tpls>
      </n>
      <n v="2822910.09" in="0">
        <tpls c="4">
          <tpl fld="2" item="6"/>
          <tpl fld="6" item="31"/>
          <tpl fld="3" item="4"/>
          <tpl fld="0" item="1"/>
        </tpls>
      </n>
      <n v="3934535.81" in="0">
        <tpls c="4">
          <tpl fld="2" item="6"/>
          <tpl fld="6" item="31"/>
          <tpl fld="3" item="1"/>
          <tpl fld="0" item="1"/>
        </tpls>
      </n>
      <n v="38599855.469999999" in="0">
        <tpls c="4">
          <tpl fld="5" item="0"/>
          <tpl fld="2" item="5"/>
          <tpl fld="3" item="4"/>
          <tpl fld="0" item="1"/>
        </tpls>
      </n>
      <n v="108308453.45999999" in="0">
        <tpls c="4">
          <tpl fld="5" item="0"/>
          <tpl fld="2" item="7"/>
          <tpl fld="3" item="2"/>
          <tpl fld="0" item="1"/>
        </tpls>
      </n>
      <n v="13092539.460000001" in="0">
        <tpls c="4">
          <tpl fld="2" item="7"/>
          <tpl fld="6" item="31"/>
          <tpl fld="3" item="6"/>
          <tpl fld="0" item="1"/>
        </tpls>
      </n>
      <n v="98001012.970000014" in="0">
        <tpls c="4">
          <tpl fld="5" item="0"/>
          <tpl fld="2" item="8"/>
          <tpl fld="3" item="3"/>
          <tpl fld="0" item="1"/>
        </tpls>
      </n>
      <n v="4628105.95" in="0">
        <tpls c="4">
          <tpl fld="2" item="8"/>
          <tpl fld="6" item="31"/>
          <tpl fld="3" item="2"/>
          <tpl fld="0" item="1"/>
        </tpls>
      </n>
      <n v="109801854.70999998" in="0">
        <tpls c="4">
          <tpl fld="5" item="0"/>
          <tpl fld="2" item="8"/>
          <tpl fld="3" item="2"/>
          <tpl fld="0" item="1"/>
        </tpls>
      </n>
      <n v="135421.26" in="0">
        <tpls c="4">
          <tpl fld="2" item="7"/>
          <tpl fld="6" item="31"/>
          <tpl fld="3" item="0"/>
          <tpl fld="0" item="1"/>
        </tpls>
      </n>
      <n v="1836654.06" in="0">
        <tpls c="4">
          <tpl fld="2" item="8"/>
          <tpl fld="6" item="31"/>
          <tpl fld="3" item="4"/>
          <tpl fld="0" item="1"/>
        </tpls>
      </n>
      <n v="334113020.35000002" in="0">
        <tpls c="4">
          <tpl fld="5" item="0"/>
          <tpl fld="2" item="7"/>
          <tpl fld="3" item="6"/>
          <tpl fld="0" item="1"/>
        </tpls>
      </n>
      <n v="899798.02" in="0">
        <tpls c="4">
          <tpl fld="2" item="8"/>
          <tpl fld="6" item="31"/>
          <tpl fld="3" item="5"/>
          <tpl fld="0" item="1"/>
        </tpls>
      </n>
      <n v="2897205.7199999997" in="0">
        <tpls c="4">
          <tpl fld="5" item="0"/>
          <tpl fld="2" item="7"/>
          <tpl fld="3" item="0"/>
          <tpl fld="0" item="1"/>
        </tpls>
      </n>
      <n v="2435640.86" in="0">
        <tpls c="4">
          <tpl fld="2" item="8"/>
          <tpl fld="6" item="31"/>
          <tpl fld="3" item="1"/>
          <tpl fld="0" item="1"/>
        </tpls>
      </n>
      <n v="3650498.98" in="0">
        <tpls c="4">
          <tpl fld="2" item="7"/>
          <tpl fld="6" item="31"/>
          <tpl fld="3" item="1"/>
          <tpl fld="0" item="1"/>
        </tpls>
      </n>
      <n v="13877066" in="0">
        <tpls c="4">
          <tpl fld="5" item="0"/>
          <tpl fld="2" item="8"/>
          <tpl fld="3" item="5"/>
          <tpl fld="0" item="1"/>
        </tpls>
      </n>
      <n v="10767609.380000001" in="0">
        <tpls c="4">
          <tpl fld="2" item="8"/>
          <tpl fld="6" item="31"/>
          <tpl fld="3" item="6"/>
          <tpl fld="0" item="1"/>
        </tpls>
      </n>
      <n v="3755.17" in="0">
        <tpls c="3">
          <tpl fld="1" item="10"/>
          <tpl fld="4" item="0"/>
          <tpl fld="0" item="0"/>
        </tpls>
      </n>
      <n v="266118970.30000001" in="0">
        <tpls c="4">
          <tpl fld="5" item="0"/>
          <tpl fld="2" item="8"/>
          <tpl fld="3" item="6"/>
          <tpl fld="0" item="1"/>
        </tpls>
      </n>
      <n v="68703047.650000021" in="0">
        <tpls c="4">
          <tpl fld="5" item="0"/>
          <tpl fld="2" item="7"/>
          <tpl fld="3" item="1"/>
          <tpl fld="0" item="1"/>
        </tpls>
      </n>
      <n v="42554291.390000001" in="0">
        <tpls c="4">
          <tpl fld="5" item="0"/>
          <tpl fld="2" item="8"/>
          <tpl fld="3" item="4"/>
          <tpl fld="0" item="1"/>
        </tpls>
      </n>
      <n v="2540670.7699999996" in="0">
        <tpls c="4">
          <tpl fld="5" item="0"/>
          <tpl fld="2" item="8"/>
          <tpl fld="3" item="0"/>
          <tpl fld="0" item="1"/>
        </tpls>
      </n>
      <n v="4743892.88" in="0">
        <tpls c="4">
          <tpl fld="2" item="7"/>
          <tpl fld="6" item="31"/>
          <tpl fld="3" item="2"/>
          <tpl fld="0" item="1"/>
        </tpls>
      </n>
      <n v="2522563.33" in="0">
        <tpls c="4">
          <tpl fld="2" item="7"/>
          <tpl fld="6" item="31"/>
          <tpl fld="3" item="4"/>
          <tpl fld="0" item="1"/>
        </tpls>
      </n>
      <n v="53504622.550000012" in="0">
        <tpls c="4">
          <tpl fld="5" item="0"/>
          <tpl fld="2" item="8"/>
          <tpl fld="3" item="1"/>
          <tpl fld="0" item="1"/>
        </tpls>
      </n>
      <n v="127581255.15999998" in="0">
        <tpls c="4">
          <tpl fld="5" item="0"/>
          <tpl fld="2" item="7"/>
          <tpl fld="3" item="3"/>
          <tpl fld="0" item="1"/>
        </tpls>
      </n>
      <n v="5357533.05" in="0">
        <tpls c="4">
          <tpl fld="2" item="7"/>
          <tpl fld="6" item="31"/>
          <tpl fld="3" item="3"/>
          <tpl fld="0" item="1"/>
        </tpls>
      </n>
      <n v="4294329" in="0">
        <tpls c="4">
          <tpl fld="2" item="8"/>
          <tpl fld="6" item="31"/>
          <tpl fld="3" item="3"/>
          <tpl fld="0" item="1"/>
        </tpls>
      </n>
      <n v="387411.92" in="0">
        <tpls c="4">
          <tpl fld="2" item="7"/>
          <tpl fld="6" item="31"/>
          <tpl fld="3" item="5"/>
          <tpl fld="0" item="1"/>
        </tpls>
      </n>
      <n v="134976.19" in="0">
        <tpls c="4">
          <tpl fld="2" item="8"/>
          <tpl fld="6" item="31"/>
          <tpl fld="3" item="0"/>
          <tpl fld="0" item="1"/>
        </tpls>
      </n>
      <n v="9773704.7899999991" in="0">
        <tpls c="4">
          <tpl fld="5" item="0"/>
          <tpl fld="2" item="7"/>
          <tpl fld="3" item="5"/>
          <tpl fld="0" item="1"/>
        </tpls>
      </n>
      <n v="48777957.110000007" in="0">
        <tpls c="4">
          <tpl fld="5" item="0"/>
          <tpl fld="2" item="7"/>
          <tpl fld="3" item="4"/>
          <tpl fld="0" item="1"/>
        </tpls>
      </n>
      <n v="95310.94" in="0">
        <tpls c="3">
          <tpl fld="5" item="0"/>
          <tpl fld="1" item="10"/>
          <tpl fld="0" item="0"/>
        </tpls>
      </n>
      <n v="2554715.71" in="0">
        <tpls c="4">
          <tpl fld="2" item="9"/>
          <tpl fld="6" item="31"/>
          <tpl fld="3" item="4"/>
          <tpl fld="0" item="1"/>
        </tpls>
      </n>
      <n v="5446917.7000000002" in="0">
        <tpls c="4">
          <tpl fld="2" item="9"/>
          <tpl fld="6" item="31"/>
          <tpl fld="3" item="3"/>
          <tpl fld="0" item="1"/>
        </tpls>
      </n>
      <n v="5088519.84" in="0">
        <tpls c="4">
          <tpl fld="2" item="9"/>
          <tpl fld="6" item="31"/>
          <tpl fld="3" item="2"/>
          <tpl fld="0" item="1"/>
        </tpls>
      </n>
      <n v="128021.72" in="0">
        <tpls c="4">
          <tpl fld="2" item="9"/>
          <tpl fld="6" item="31"/>
          <tpl fld="3" item="0"/>
          <tpl fld="0" item="1"/>
        </tpls>
      </n>
      <n v="3668309.86" in="0">
        <tpls c="4">
          <tpl fld="2" item="9"/>
          <tpl fld="6" item="31"/>
          <tpl fld="3" item="1"/>
          <tpl fld="0" item="1"/>
        </tpls>
      </n>
      <n v="13475526.24" in="0">
        <tpls c="4">
          <tpl fld="2" item="9"/>
          <tpl fld="6" item="31"/>
          <tpl fld="3" item="6"/>
          <tpl fld="0" item="1"/>
        </tpls>
      </n>
      <n v="294504.53999999998" in="0">
        <tpls c="4">
          <tpl fld="2" item="9"/>
          <tpl fld="6" item="31"/>
          <tpl fld="3" item="5"/>
          <tpl fld="0" item="1"/>
        </tpls>
      </n>
      <n v="115048105.81000002" in="0">
        <tpls c="4">
          <tpl fld="5" item="0"/>
          <tpl fld="2" item="9"/>
          <tpl fld="3" item="2"/>
          <tpl fld="0" item="1"/>
        </tpls>
      </n>
      <n v="10230925.930000002" in="0">
        <tpls c="4">
          <tpl fld="5" item="0"/>
          <tpl fld="2" item="9"/>
          <tpl fld="3" item="5"/>
          <tpl fld="0" item="1"/>
        </tpls>
      </n>
      <n v="130255451.91999999" in="0">
        <tpls c="4">
          <tpl fld="5" item="0"/>
          <tpl fld="2" item="9"/>
          <tpl fld="3" item="3"/>
          <tpl fld="0" item="1"/>
        </tpls>
      </n>
      <n v="95475.47" in="0">
        <tpls c="3">
          <tpl fld="5" item="0"/>
          <tpl fld="1" item="11"/>
          <tpl fld="0" item="0"/>
        </tpls>
      </n>
      <n v="341256387.05999988" in="0">
        <tpls c="4">
          <tpl fld="5" item="0"/>
          <tpl fld="2" item="9"/>
          <tpl fld="3" item="6"/>
          <tpl fld="0" item="1"/>
        </tpls>
      </n>
      <n v="73481303.580000013" in="0">
        <tpls c="4">
          <tpl fld="5" item="0"/>
          <tpl fld="2" item="9"/>
          <tpl fld="3" item="1"/>
          <tpl fld="0" item="1"/>
        </tpls>
      </n>
      <n v="2944325.05" in="0">
        <tpls c="4">
          <tpl fld="5" item="0"/>
          <tpl fld="2" item="9"/>
          <tpl fld="3" item="0"/>
          <tpl fld="0" item="1"/>
        </tpls>
      </n>
      <n v="48779560.970000006" in="0">
        <tpls c="4">
          <tpl fld="5" item="0"/>
          <tpl fld="2" item="9"/>
          <tpl fld="3" item="4"/>
          <tpl fld="0" item="1"/>
        </tpls>
      </n>
      <n v="50652035.630000003" in="0">
        <tpls c="4">
          <tpl fld="5" item="0"/>
          <tpl fld="2" item="10"/>
          <tpl fld="3" item="4"/>
          <tpl fld="0" item="1"/>
        </tpls>
      </n>
      <n v="2973370.21" in="0">
        <tpls c="4">
          <tpl fld="5" item="0"/>
          <tpl fld="2" item="10"/>
          <tpl fld="3" item="0"/>
          <tpl fld="0" item="1"/>
        </tpls>
      </n>
      <n v="348809047.8599999" in="0">
        <tpls c="4">
          <tpl fld="5" item="0"/>
          <tpl fld="2" item="10"/>
          <tpl fld="3" item="6"/>
          <tpl fld="0" item="1"/>
        </tpls>
      </n>
      <n v="8885587.6500000004" in="0">
        <tpls c="4">
          <tpl fld="5" item="0"/>
          <tpl fld="2" item="10"/>
          <tpl fld="3" item="5"/>
          <tpl fld="0" item="1"/>
        </tpls>
      </n>
      <n v="131351114.33999999" in="0">
        <tpls c="4">
          <tpl fld="5" item="0"/>
          <tpl fld="2" item="10"/>
          <tpl fld="3" item="2"/>
          <tpl fld="0" item="1"/>
        </tpls>
      </n>
      <n v="3727.27" in="0">
        <tpls c="3">
          <tpl fld="1" item="11"/>
          <tpl fld="4" item="0"/>
          <tpl fld="0" item="0"/>
        </tpls>
      </n>
      <n v="134965729.26999998" in="0">
        <tpls c="4">
          <tpl fld="5" item="0"/>
          <tpl fld="2" item="10"/>
          <tpl fld="3" item="3"/>
          <tpl fld="0" item="1"/>
        </tpls>
      </n>
      <n v="72278468.040000007" in="0">
        <tpls c="4">
          <tpl fld="5" item="0"/>
          <tpl fld="2" item="10"/>
          <tpl fld="3" item="1"/>
          <tpl fld="0" item="1"/>
        </tpls>
      </n>
      <n v="3580411.96" in="0">
        <tpls c="4">
          <tpl fld="2" item="10"/>
          <tpl fld="6" item="31"/>
          <tpl fld="3" item="1"/>
          <tpl fld="0" item="1"/>
        </tpls>
      </n>
      <n v="13670804.859999999" in="0">
        <tpls c="4">
          <tpl fld="2" item="10"/>
          <tpl fld="6" item="31"/>
          <tpl fld="3" item="6"/>
          <tpl fld="0" item="1"/>
        </tpls>
      </n>
      <n v="5424434.5899999999" in="0">
        <tpls c="4">
          <tpl fld="2" item="10"/>
          <tpl fld="6" item="31"/>
          <tpl fld="3" item="3"/>
          <tpl fld="0" item="1"/>
        </tpls>
      </n>
      <n v="1030711.97" in="0">
        <tpls c="4">
          <tpl fld="2" item="10"/>
          <tpl fld="6" item="31"/>
          <tpl fld="3" item="5"/>
          <tpl fld="0" item="1"/>
        </tpls>
      </n>
      <n v="5715807.8600000003" in="0">
        <tpls c="4">
          <tpl fld="2" item="10"/>
          <tpl fld="6" item="31"/>
          <tpl fld="3" item="2"/>
          <tpl fld="0" item="1"/>
        </tpls>
      </n>
      <n v="95288.58" in="0">
        <tpls c="3">
          <tpl fld="5" item="0"/>
          <tpl fld="1" item="12"/>
          <tpl fld="0" item="0"/>
        </tpls>
      </n>
      <n v="133718.63" in="0">
        <tpls c="4">
          <tpl fld="2" item="10"/>
          <tpl fld="6" item="31"/>
          <tpl fld="3" item="0"/>
          <tpl fld="0" item="1"/>
        </tpls>
      </n>
      <n v="2444347.54" in="0">
        <tpls c="4">
          <tpl fld="2" item="10"/>
          <tpl fld="6" item="31"/>
          <tpl fld="3" item="4"/>
          <tpl fld="0" item="1"/>
        </tpls>
      </n>
      <n v="3605.56" in="0">
        <tpls c="3">
          <tpl fld="1" item="12"/>
          <tpl fld="4" item="0"/>
          <tpl fld="0" item="0"/>
        </tpls>
      </n>
      <n v="78514984.219999999" in="0">
        <tpls c="4">
          <tpl fld="5" item="0"/>
          <tpl fld="2" item="11"/>
          <tpl fld="3" item="1"/>
          <tpl fld="0" item="1"/>
        </tpls>
      </n>
      <n v="356761512.13999993" in="0">
        <tpls c="4">
          <tpl fld="5" item="0"/>
          <tpl fld="2" item="11"/>
          <tpl fld="3" item="6"/>
          <tpl fld="0" item="1"/>
        </tpls>
      </n>
      <n v="20836.919999999998" in="0">
        <tpls c="4">
          <tpl fld="2" item="11"/>
          <tpl fld="6" item="31"/>
          <tpl fld="3" item="5"/>
          <tpl fld="0" item="1"/>
        </tpls>
      </n>
      <n v="138770028.62999997" in="0">
        <tpls c="4">
          <tpl fld="5" item="0"/>
          <tpl fld="2" item="11"/>
          <tpl fld="3" item="3"/>
          <tpl fld="0" item="1"/>
        </tpls>
      </n>
      <n v="1686747.95" in="0">
        <tpls c="4">
          <tpl fld="2" item="11"/>
          <tpl fld="6" item="31"/>
          <tpl fld="3" item="4"/>
          <tpl fld="0" item="1"/>
        </tpls>
      </n>
      <n v="13992535.869999999" in="0">
        <tpls c="4">
          <tpl fld="2" item="11"/>
          <tpl fld="6" item="31"/>
          <tpl fld="3" item="6"/>
          <tpl fld="0" item="1"/>
        </tpls>
      </n>
      <n v="95572.74" in="0">
        <tpls c="3">
          <tpl fld="5" item="0"/>
          <tpl fld="1" item="13"/>
          <tpl fld="0" item="0"/>
        </tpls>
      </n>
      <n v="6238616.6500000004" in="0">
        <tpls c="4">
          <tpl fld="2" item="11"/>
          <tpl fld="6" item="31"/>
          <tpl fld="3" item="2"/>
          <tpl fld="0" item="1"/>
        </tpls>
      </n>
      <n v="3078569.43" in="0">
        <tpls c="4">
          <tpl fld="5" item="0"/>
          <tpl fld="2" item="11"/>
          <tpl fld="3" item="0"/>
          <tpl fld="0" item="1"/>
        </tpls>
      </n>
      <n v="3504.08" in="0">
        <tpls c="3">
          <tpl fld="1" item="13"/>
          <tpl fld="4" item="0"/>
          <tpl fld="0" item="0"/>
        </tpls>
      </n>
      <n v="51050153.340000004" in="0">
        <tpls c="4">
          <tpl fld="5" item="0"/>
          <tpl fld="2" item="11"/>
          <tpl fld="3" item="4"/>
          <tpl fld="0" item="1"/>
        </tpls>
      </n>
      <n v="90736.29" in="0">
        <tpls c="4">
          <tpl fld="2" item="11"/>
          <tpl fld="6" item="31"/>
          <tpl fld="3" item="0"/>
          <tpl fld="0" item="1"/>
        </tpls>
      </n>
      <n v="5402654.3899999997" in="0">
        <tpls c="4">
          <tpl fld="2" item="11"/>
          <tpl fld="6" item="31"/>
          <tpl fld="3" item="3"/>
          <tpl fld="0" item="1"/>
        </tpls>
      </n>
      <n v="147093033.26999998" in="0">
        <tpls c="4">
          <tpl fld="5" item="0"/>
          <tpl fld="2" item="11"/>
          <tpl fld="3" item="2"/>
          <tpl fld="0" item="1"/>
        </tpls>
      </n>
      <n v="3514214.43" in="0">
        <tpls c="4">
          <tpl fld="2" item="11"/>
          <tpl fld="6" item="31"/>
          <tpl fld="3" item="1"/>
          <tpl fld="0" item="1"/>
        </tpls>
      </n>
      <n v="5201154.9499999993" in="0">
        <tpls c="4">
          <tpl fld="5" item="0"/>
          <tpl fld="2" item="11"/>
          <tpl fld="3" item="5"/>
          <tpl fld="0" item="1"/>
        </tpls>
      </n>
      <n v="144875407.75999999" in="0">
        <tpls c="4">
          <tpl fld="5" item="0"/>
          <tpl fld="2" item="12"/>
          <tpl fld="3" item="3"/>
          <tpl fld="0" item="1"/>
        </tpls>
      </n>
      <n v="123927.59" in="0">
        <tpls c="4">
          <tpl fld="2" item="12"/>
          <tpl fld="6" item="31"/>
          <tpl fld="3" item="0"/>
          <tpl fld="0" item="1"/>
        </tpls>
      </n>
      <n v="5327039.299999998" in="0">
        <tpls c="4">
          <tpl fld="5" item="0"/>
          <tpl fld="2" item="12"/>
          <tpl fld="3" item="5"/>
          <tpl fld="0" item="1"/>
        </tpls>
      </n>
      <n v="103609.06" in="0">
        <tpls c="4">
          <tpl fld="2" item="12"/>
          <tpl fld="6" item="31"/>
          <tpl fld="3" item="5"/>
          <tpl fld="0" item="1"/>
        </tpls>
      </n>
      <n v="6765143.8399999999" in="0">
        <tpls c="4">
          <tpl fld="2" item="12"/>
          <tpl fld="6" item="31"/>
          <tpl fld="3" item="2"/>
          <tpl fld="0" item="1"/>
        </tpls>
      </n>
      <n v="3685715.61" in="0">
        <tpls c="4">
          <tpl fld="2" item="12"/>
          <tpl fld="6" item="31"/>
          <tpl fld="3" item="1"/>
          <tpl fld="0" item="1"/>
        </tpls>
      </n>
      <n v="54012870.769999988" in="0">
        <tpls c="4">
          <tpl fld="5" item="0"/>
          <tpl fld="2" item="12"/>
          <tpl fld="3" item="4"/>
          <tpl fld="0" item="1"/>
        </tpls>
      </n>
      <n v="3075768.4799999995" in="0">
        <tpls c="4">
          <tpl fld="5" item="0"/>
          <tpl fld="2" item="12"/>
          <tpl fld="3" item="0"/>
          <tpl fld="0" item="1"/>
        </tpls>
      </n>
      <n v="373518288.49000013" in="0">
        <tpls c="4">
          <tpl fld="5" item="0"/>
          <tpl fld="2" item="12"/>
          <tpl fld="3" item="6"/>
          <tpl fld="0" item="1"/>
        </tpls>
      </n>
      <n v="166983232.97999999" in="0">
        <tpls c="4">
          <tpl fld="5" item="0"/>
          <tpl fld="2" item="12"/>
          <tpl fld="3" item="2"/>
          <tpl fld="0" item="1"/>
        </tpls>
      </n>
      <n v="83672939.979999989" in="0">
        <tpls c="4">
          <tpl fld="5" item="0"/>
          <tpl fld="2" item="12"/>
          <tpl fld="3" item="1"/>
          <tpl fld="0" item="1"/>
        </tpls>
      </n>
      <n v="1918690.9" in="0">
        <tpls c="4">
          <tpl fld="2" item="12"/>
          <tpl fld="6" item="31"/>
          <tpl fld="3" item="4"/>
          <tpl fld="0" item="1"/>
        </tpls>
      </n>
      <n v="5353359.1100000003" in="0">
        <tpls c="4">
          <tpl fld="2" item="12"/>
          <tpl fld="6" item="31"/>
          <tpl fld="3" item="3"/>
          <tpl fld="0" item="1"/>
        </tpls>
      </n>
      <n v="14185501.26" in="0">
        <tpls c="4">
          <tpl fld="2" item="12"/>
          <tpl fld="6" item="31"/>
          <tpl fld="3" item="6"/>
          <tpl fld="0" item="1"/>
        </tpls>
      </n>
      <n v="3301.85" in="0">
        <tpls c="3">
          <tpl fld="1" item="14"/>
          <tpl fld="4" item="0"/>
          <tpl fld="0" item="0"/>
        </tpls>
      </n>
      <n v="95877.26" in="0">
        <tpls c="3">
          <tpl fld="5" item="0"/>
          <tpl fld="1" item="14"/>
          <tpl fld="0" item="0"/>
        </tpls>
      </n>
      <n v="5458692.1600000001" in="0">
        <tpls c="4">
          <tpl fld="5" item="0"/>
          <tpl fld="2" item="13"/>
          <tpl fld="3" item="5"/>
          <tpl fld="0" item="1"/>
        </tpls>
      </n>
      <n v="3275436.4499999997" in="0">
        <tpls c="4">
          <tpl fld="5" item="0"/>
          <tpl fld="2" item="13"/>
          <tpl fld="3" item="0"/>
          <tpl fld="0" item="1"/>
        </tpls>
      </n>
      <n v="180585947.39000002" in="0">
        <tpls c="4">
          <tpl fld="5" item="0"/>
          <tpl fld="2" item="13"/>
          <tpl fld="3" item="2"/>
          <tpl fld="0" item="1"/>
        </tpls>
      </n>
      <n v="138953.07" in="0">
        <tpls c="4">
          <tpl fld="2" item="13"/>
          <tpl fld="6" item="31"/>
          <tpl fld="3" item="0"/>
          <tpl fld="0" item="1"/>
        </tpls>
      </n>
      <n v="2859291.65" in="0">
        <tpls c="4">
          <tpl fld="2" item="13"/>
          <tpl fld="6" item="31"/>
          <tpl fld="3" item="4"/>
          <tpl fld="0" item="1"/>
        </tpls>
      </n>
      <n v="3903215.03" in="0">
        <tpls c="4">
          <tpl fld="2" item="13"/>
          <tpl fld="6" item="31"/>
          <tpl fld="3" item="1"/>
          <tpl fld="0" item="1"/>
        </tpls>
      </n>
      <n v="14717137.359999999" in="0">
        <tpls c="4">
          <tpl fld="2" item="13"/>
          <tpl fld="6" item="31"/>
          <tpl fld="3" item="6"/>
          <tpl fld="0" item="1"/>
        </tpls>
      </n>
      <n v="152701995.56999999" in="0">
        <tpls c="4">
          <tpl fld="5" item="0"/>
          <tpl fld="2" item="13"/>
          <tpl fld="3" item="3"/>
          <tpl fld="0" item="1"/>
        </tpls>
      </n>
      <n v="59566387.44000002" in="0">
        <tpls c="4">
          <tpl fld="5" item="0"/>
          <tpl fld="2" item="13"/>
          <tpl fld="3" item="4"/>
          <tpl fld="0" item="1"/>
        </tpls>
      </n>
      <n v="33709.58" in="0">
        <tpls c="4">
          <tpl fld="2" item="13"/>
          <tpl fld="6" item="31"/>
          <tpl fld="3" item="5"/>
          <tpl fld="0" item="1"/>
        </tpls>
      </n>
      <n v="92548409.170000017" in="0">
        <tpls c="4">
          <tpl fld="5" item="0"/>
          <tpl fld="2" item="13"/>
          <tpl fld="3" item="1"/>
          <tpl fld="0" item="1"/>
        </tpls>
      </n>
      <n v="394235304.15999997" in="0">
        <tpls c="4">
          <tpl fld="5" item="0"/>
          <tpl fld="2" item="13"/>
          <tpl fld="3" item="6"/>
          <tpl fld="0" item="1"/>
        </tpls>
      </n>
      <n v="5744393.0499999998" in="0">
        <tpls c="4">
          <tpl fld="2" item="13"/>
          <tpl fld="6" item="31"/>
          <tpl fld="3" item="3"/>
          <tpl fld="0" item="1"/>
        </tpls>
      </n>
      <n v="7191609.9900000002" in="0">
        <tpls c="4">
          <tpl fld="2" item="13"/>
          <tpl fld="6" item="31"/>
          <tpl fld="3" item="2"/>
          <tpl fld="0" item="1"/>
        </tpls>
      </n>
      <n v="3155.93" in="0">
        <tpls c="3">
          <tpl fld="1" item="15"/>
          <tpl fld="4" item="0"/>
          <tpl fld="0" item="0"/>
        </tpls>
      </n>
      <n v="2267219.64" in="0">
        <tpls c="4">
          <tpl fld="2" item="14"/>
          <tpl fld="6" item="31"/>
          <tpl fld="3" item="4"/>
          <tpl fld="0" item="1"/>
        </tpls>
      </n>
      <n v="6244958.2400000002" in="0">
        <tpls c="4">
          <tpl fld="2" item="14"/>
          <tpl fld="6" item="31"/>
          <tpl fld="3" item="3"/>
          <tpl fld="0" item="1"/>
        </tpls>
      </n>
      <n v="7835774.8099999996" in="0">
        <tpls c="4">
          <tpl fld="2" item="14"/>
          <tpl fld="6" item="31"/>
          <tpl fld="3" item="2"/>
          <tpl fld="0" item="1"/>
        </tpls>
      </n>
      <n v="24534.89" in="0">
        <tpls c="4">
          <tpl fld="2" item="14"/>
          <tpl fld="6" item="31"/>
          <tpl fld="3" item="5"/>
          <tpl fld="0" item="1"/>
        </tpls>
      </n>
      <n v="14912007.74" in="0">
        <tpls c="4">
          <tpl fld="2" item="14"/>
          <tpl fld="6" item="31"/>
          <tpl fld="3" item="6"/>
          <tpl fld="0" item="1"/>
        </tpls>
      </n>
      <n v="3726481.07" in="0">
        <tpls c="4">
          <tpl fld="2" item="14"/>
          <tpl fld="6" item="31"/>
          <tpl fld="3" item="1"/>
          <tpl fld="0" item="1"/>
        </tpls>
      </n>
      <n v="140067.74" in="0">
        <tpls c="4">
          <tpl fld="2" item="14"/>
          <tpl fld="6" item="31"/>
          <tpl fld="3" item="0"/>
          <tpl fld="0" item="1"/>
        </tpls>
      </n>
      <n v="96169.84" in="0">
        <tpls c="3">
          <tpl fld="5" item="0"/>
          <tpl fld="1" item="15"/>
          <tpl fld="0" item="0"/>
        </tpls>
      </n>
      <n v="412813358.38999993" in="0">
        <tpls c="4">
          <tpl fld="5" item="0"/>
          <tpl fld="2" item="14"/>
          <tpl fld="3" item="6"/>
          <tpl fld="0" item="1"/>
        </tpls>
      </n>
      <n v="4817548.53" in="0">
        <tpls c="4">
          <tpl fld="5" item="0"/>
          <tpl fld="2" item="14"/>
          <tpl fld="3" item="5"/>
          <tpl fld="0" item="1"/>
        </tpls>
      </n>
      <n v="160965141.39999998" in="0">
        <tpls c="4">
          <tpl fld="5" item="0"/>
          <tpl fld="2" item="14"/>
          <tpl fld="3" item="3"/>
          <tpl fld="0" item="1"/>
        </tpls>
      </n>
      <n v="101624808.39999999" in="0">
        <tpls c="4">
          <tpl fld="5" item="0"/>
          <tpl fld="2" item="14"/>
          <tpl fld="3" item="1"/>
          <tpl fld="0" item="1"/>
        </tpls>
      </n>
      <n v="200707876.28" in="0">
        <tpls c="4">
          <tpl fld="5" item="0"/>
          <tpl fld="2" item="14"/>
          <tpl fld="3" item="2"/>
          <tpl fld="0" item="1"/>
        </tpls>
      </n>
      <n v="3060465.06" in="0">
        <tpls c="4">
          <tpl fld="5" item="0"/>
          <tpl fld="2" item="14"/>
          <tpl fld="3" item="0"/>
          <tpl fld="0" item="1"/>
        </tpls>
      </n>
      <n v="59671763.24000001" in="0">
        <tpls c="4">
          <tpl fld="5" item="0"/>
          <tpl fld="2" item="14"/>
          <tpl fld="3" item="4"/>
          <tpl fld="0" item="1"/>
        </tpls>
      </n>
      <n v="97166.96" in="0">
        <tpls c="3">
          <tpl fld="5" item="0"/>
          <tpl fld="1" item="16"/>
          <tpl fld="0" item="0"/>
        </tpls>
      </n>
      <n v="3157.52" in="0">
        <tpls c="3">
          <tpl fld="1" item="16"/>
          <tpl fld="4" item="0"/>
          <tpl fld="0" item="0"/>
        </tpls>
      </n>
      <n v="2574647.2200000002" in="0">
        <tpls c="4">
          <tpl fld="2" item="15"/>
          <tpl fld="6" item="31"/>
          <tpl fld="3" item="4"/>
          <tpl fld="0" item="1"/>
        </tpls>
      </n>
      <n v="7346664.4400000004" in="0">
        <tpls c="4">
          <tpl fld="2" item="15"/>
          <tpl fld="6" item="31"/>
          <tpl fld="3" item="2"/>
          <tpl fld="0" item="1"/>
        </tpls>
      </n>
      <n v="59913194.159999996" in="0">
        <tpls c="4">
          <tpl fld="5" item="0"/>
          <tpl fld="2" item="15"/>
          <tpl fld="3" item="4"/>
          <tpl fld="0" item="1"/>
        </tpls>
      </n>
      <n v="188197470.44000003" in="0">
        <tpls c="4">
          <tpl fld="5" item="0"/>
          <tpl fld="2" item="15"/>
          <tpl fld="3" item="2"/>
          <tpl fld="0" item="1"/>
        </tpls>
      </n>
      <n v="6296469.5" in="0">
        <tpls c="4">
          <tpl fld="2" item="15"/>
          <tpl fld="6" item="31"/>
          <tpl fld="3" item="3"/>
          <tpl fld="0" item="1"/>
        </tpls>
      </n>
      <n v="406568497.74000001" in="0">
        <tpls c="4">
          <tpl fld="5" item="0"/>
          <tpl fld="2" item="15"/>
          <tpl fld="3" item="6"/>
          <tpl fld="0" item="1"/>
        </tpls>
      </n>
      <n v="2903193.16" in="0">
        <tpls c="4">
          <tpl fld="5" item="0"/>
          <tpl fld="2" item="15"/>
          <tpl fld="3" item="0"/>
          <tpl fld="0" item="1"/>
        </tpls>
      </n>
      <n v="3545001.02" in="0">
        <tpls c="4">
          <tpl fld="2" item="15"/>
          <tpl fld="6" item="31"/>
          <tpl fld="3" item="1"/>
          <tpl fld="0" item="1"/>
        </tpls>
      </n>
      <n v="14633848.74" in="0">
        <tpls c="4">
          <tpl fld="2" item="15"/>
          <tpl fld="6" item="31"/>
          <tpl fld="3" item="6"/>
          <tpl fld="0" item="1"/>
        </tpls>
      </n>
      <n v="160553873.08000004" in="0">
        <tpls c="4">
          <tpl fld="5" item="0"/>
          <tpl fld="2" item="15"/>
          <tpl fld="3" item="3"/>
          <tpl fld="0" item="1"/>
        </tpls>
      </n>
      <n v="5057365.93" in="0">
        <tpls c="4">
          <tpl fld="5" item="0"/>
          <tpl fld="2" item="15"/>
          <tpl fld="3" item="5"/>
          <tpl fld="0" item="1"/>
        </tpls>
      </n>
      <n v="149404.87" in="0">
        <tpls c="4">
          <tpl fld="2" item="15"/>
          <tpl fld="6" item="31"/>
          <tpl fld="3" item="0"/>
          <tpl fld="0" item="1"/>
        </tpls>
      </n>
      <n v="105810115.40999995" in="0">
        <tpls c="4">
          <tpl fld="5" item="0"/>
          <tpl fld="2" item="15"/>
          <tpl fld="3" item="1"/>
          <tpl fld="0" item="1"/>
        </tpls>
      </n>
      <n v="45214.19" in="0">
        <tpls c="4">
          <tpl fld="2" item="15"/>
          <tpl fld="6" item="31"/>
          <tpl fld="3" item="5"/>
          <tpl fld="0" item="1"/>
        </tpls>
      </n>
      <n v="3089.58" in="0">
        <tpls c="3">
          <tpl fld="1" item="17"/>
          <tpl fld="4" item="0"/>
          <tpl fld="0" item="0"/>
        </tpls>
      </n>
      <n v="97119.42" in="0">
        <tpls c="3">
          <tpl fld="5" item="0"/>
          <tpl fld="1" item="17"/>
          <tpl fld="0" item="0"/>
        </tpls>
      </n>
      <n v="3691765.61" in="0">
        <tpls c="4">
          <tpl fld="2" item="16"/>
          <tpl fld="6" item="31"/>
          <tpl fld="3" item="1"/>
          <tpl fld="0" item="1"/>
        </tpls>
      </n>
      <n v="5118577.4900000012" in="0">
        <tpls c="4">
          <tpl fld="5" item="0"/>
          <tpl fld="2" item="16"/>
          <tpl fld="3" item="5"/>
          <tpl fld="0" item="1"/>
        </tpls>
      </n>
      <n v="408032836.41000003" in="0">
        <tpls c="4">
          <tpl fld="5" item="0"/>
          <tpl fld="2" item="16"/>
          <tpl fld="3" item="6"/>
          <tpl fld="0" item="1"/>
        </tpls>
      </n>
      <n v="7701852.0899999999" in="0">
        <tpls c="4">
          <tpl fld="2" item="16"/>
          <tpl fld="6" item="31"/>
          <tpl fld="3" item="2"/>
          <tpl fld="0" item="1"/>
        </tpls>
      </n>
      <n v="2933482.2299999995" in="0">
        <tpls c="4">
          <tpl fld="5" item="0"/>
          <tpl fld="2" item="16"/>
          <tpl fld="3" item="0"/>
          <tpl fld="0" item="1"/>
        </tpls>
      </n>
      <n v="2797511.49" in="0">
        <tpls c="4">
          <tpl fld="2" item="16"/>
          <tpl fld="6" item="31"/>
          <tpl fld="3" item="4"/>
          <tpl fld="0" item="1"/>
        </tpls>
      </n>
      <n v="191800637.84" in="0">
        <tpls c="4">
          <tpl fld="5" item="0"/>
          <tpl fld="2" item="16"/>
          <tpl fld="3" item="2"/>
          <tpl fld="0" item="1"/>
        </tpls>
      </n>
      <n v="6361418.3499999996" in="0">
        <tpls c="4">
          <tpl fld="2" item="16"/>
          <tpl fld="6" item="31"/>
          <tpl fld="3" item="3"/>
          <tpl fld="0" item="1"/>
        </tpls>
      </n>
      <n v="15122455.949999999" in="0">
        <tpls c="4">
          <tpl fld="2" item="16"/>
          <tpl fld="6" item="31"/>
          <tpl fld="3" item="6"/>
          <tpl fld="0" item="1"/>
        </tpls>
      </n>
      <n v="120506.08" in="0">
        <tpls c="4">
          <tpl fld="2" item="16"/>
          <tpl fld="6" item="31"/>
          <tpl fld="3" item="0"/>
          <tpl fld="0" item="1"/>
        </tpls>
      </n>
      <n v="51171.69" in="0">
        <tpls c="4">
          <tpl fld="2" item="16"/>
          <tpl fld="6" item="31"/>
          <tpl fld="3" item="5"/>
          <tpl fld="0" item="1"/>
        </tpls>
      </n>
      <n v="96594.19" in="0">
        <tpls c="3">
          <tpl fld="5" item="0"/>
          <tpl fld="1" item="18"/>
          <tpl fld="0" item="0"/>
        </tpls>
      </n>
      <n v="3139.99" in="0">
        <tpls c="3">
          <tpl fld="1" item="18"/>
          <tpl fld="4" item="0"/>
          <tpl fld="0" item="0"/>
        </tpls>
      </n>
      <n v="64394417.119999997" in="0">
        <tpls c="4">
          <tpl fld="5" item="0"/>
          <tpl fld="2" item="16"/>
          <tpl fld="3" item="4"/>
          <tpl fld="0" item="1"/>
        </tpls>
      </n>
      <n v="161934419.77000001" in="0">
        <tpls c="4">
          <tpl fld="5" item="0"/>
          <tpl fld="2" item="16"/>
          <tpl fld="3" item="3"/>
          <tpl fld="0" item="1"/>
        </tpls>
      </n>
      <n v="115164028.41000001" in="0">
        <tpls c="4">
          <tpl fld="5" item="0"/>
          <tpl fld="2" item="16"/>
          <tpl fld="3" item="1"/>
          <tpl fld="0" item="1"/>
        </tpls>
      </n>
      <n v="14655736.99" in="0">
        <tpls c="4">
          <tpl fld="2" item="17"/>
          <tpl fld="6" item="31"/>
          <tpl fld="3" item="6"/>
          <tpl fld="0" item="1"/>
        </tpls>
      </n>
      <n v="7881285.8200000003" in="0">
        <tpls c="4">
          <tpl fld="2" item="17"/>
          <tpl fld="6" item="31"/>
          <tpl fld="3" item="2"/>
          <tpl fld="0" item="1"/>
        </tpls>
      </n>
      <n v="135477.49" in="0">
        <tpls c="4">
          <tpl fld="2" item="17"/>
          <tpl fld="6" item="31"/>
          <tpl fld="3" item="0"/>
          <tpl fld="0" item="1"/>
        </tpls>
      </n>
      <n v="6333227.5800000001" in="0">
        <tpls c="4">
          <tpl fld="2" item="17"/>
          <tpl fld="6" item="31"/>
          <tpl fld="3" item="3"/>
          <tpl fld="0" item="1"/>
        </tpls>
      </n>
      <n v="402307029.45999998" in="0">
        <tpls c="4">
          <tpl fld="5" item="0"/>
          <tpl fld="2" item="17"/>
          <tpl fld="3" item="6"/>
          <tpl fld="0" item="1"/>
        </tpls>
      </n>
      <n v="3176.42" in="0">
        <tpls c="3">
          <tpl fld="1" item="19"/>
          <tpl fld="4" item="0"/>
          <tpl fld="0" item="0"/>
        </tpls>
      </n>
      <n v="2526510.33" in="0">
        <tpls c="4">
          <tpl fld="2" item="17"/>
          <tpl fld="6" item="31"/>
          <tpl fld="3" item="4"/>
          <tpl fld="0" item="1"/>
        </tpls>
      </n>
      <n v="96975.63" in="0">
        <tpls c="3">
          <tpl fld="5" item="0"/>
          <tpl fld="1" item="19"/>
          <tpl fld="0" item="0"/>
        </tpls>
      </n>
      <n v="4427726.5900000008" in="0">
        <tpls c="4">
          <tpl fld="5" item="0"/>
          <tpl fld="2" item="17"/>
          <tpl fld="3" item="5"/>
          <tpl fld="0" item="1"/>
        </tpls>
      </n>
      <n v="593537.47" in="0">
        <tpls c="4">
          <tpl fld="2" item="17"/>
          <tpl fld="6" item="31"/>
          <tpl fld="3" item="5"/>
          <tpl fld="0" item="1"/>
        </tpls>
      </n>
      <n v="161230491.16999996" in="0">
        <tpls c="4">
          <tpl fld="5" item="0"/>
          <tpl fld="2" item="17"/>
          <tpl fld="3" item="3"/>
          <tpl fld="0" item="1"/>
        </tpls>
      </n>
      <n v="200791020.05000004" in="0">
        <tpls c="4">
          <tpl fld="5" item="0"/>
          <tpl fld="2" item="17"/>
          <tpl fld="3" item="2"/>
          <tpl fld="0" item="1"/>
        </tpls>
      </n>
      <n v="106620590.13" in="0">
        <tpls c="4">
          <tpl fld="5" item="0"/>
          <tpl fld="2" item="17"/>
          <tpl fld="3" item="1"/>
          <tpl fld="0" item="1"/>
        </tpls>
      </n>
      <n v="3062002.9499999997" in="0">
        <tpls c="4">
          <tpl fld="5" item="0"/>
          <tpl fld="2" item="17"/>
          <tpl fld="3" item="0"/>
          <tpl fld="0" item="1"/>
        </tpls>
      </n>
      <n v="3757812.05" in="0">
        <tpls c="4">
          <tpl fld="2" item="17"/>
          <tpl fld="6" item="31"/>
          <tpl fld="3" item="1"/>
          <tpl fld="0" item="1"/>
        </tpls>
      </n>
      <n v="58793313.100000001" in="0">
        <tpls c="4">
          <tpl fld="5" item="0"/>
          <tpl fld="2" item="17"/>
          <tpl fld="3" item="4"/>
          <tpl fld="0" item="1"/>
        </tpls>
      </n>
      <n v="3213.85" in="0">
        <tpls c="3">
          <tpl fld="1" item="20"/>
          <tpl fld="4" item="0"/>
          <tpl fld="0" item="0"/>
        </tpls>
      </n>
      <n v="2989092.91" in="0">
        <tpls c="4">
          <tpl fld="5" item="0"/>
          <tpl fld="2" item="18"/>
          <tpl fld="3" item="0"/>
          <tpl fld="0" item="1"/>
        </tpls>
      </n>
      <n v="2876725.86" in="0">
        <tpls c="4">
          <tpl fld="2" item="18"/>
          <tpl fld="6" item="31"/>
          <tpl fld="3" item="4"/>
          <tpl fld="0" item="1"/>
        </tpls>
      </n>
      <n v="308297.48" in="0">
        <tpls c="4">
          <tpl fld="2" item="18"/>
          <tpl fld="6" item="31"/>
          <tpl fld="3" item="5"/>
          <tpl fld="0" item="1"/>
        </tpls>
      </n>
      <n v="14438368.199999999" in="0">
        <tpls c="4">
          <tpl fld="2" item="18"/>
          <tpl fld="6" item="31"/>
          <tpl fld="3" item="6"/>
          <tpl fld="0" item="1"/>
        </tpls>
      </n>
      <n v="7730812.4100000001" in="0">
        <tpls c="4">
          <tpl fld="2" item="18"/>
          <tpl fld="6" item="31"/>
          <tpl fld="3" item="2"/>
          <tpl fld="0" item="1"/>
        </tpls>
      </n>
      <n v="6319928.6200000001" in="0">
        <tpls c="4">
          <tpl fld="2" item="18"/>
          <tpl fld="6" item="31"/>
          <tpl fld="3" item="3"/>
          <tpl fld="0" item="1"/>
        </tpls>
      </n>
      <n v="107824082.88" in="0">
        <tpls c="4">
          <tpl fld="5" item="0"/>
          <tpl fld="2" item="18"/>
          <tpl fld="3" item="1"/>
          <tpl fld="0" item="1"/>
        </tpls>
      </n>
      <n v="60091939.289999992" in="0">
        <tpls c="4">
          <tpl fld="5" item="0"/>
          <tpl fld="2" item="18"/>
          <tpl fld="3" item="4"/>
          <tpl fld="0" item="1"/>
        </tpls>
      </n>
      <n v="163182204.57999995" in="0">
        <tpls c="4">
          <tpl fld="5" item="0"/>
          <tpl fld="2" item="18"/>
          <tpl fld="3" item="3"/>
          <tpl fld="0" item="1"/>
        </tpls>
      </n>
      <n v="407967076.44999999" in="0">
        <tpls c="4">
          <tpl fld="5" item="0"/>
          <tpl fld="2" item="18"/>
          <tpl fld="3" item="6"/>
          <tpl fld="0" item="1"/>
        </tpls>
      </n>
      <n v="3572081.45" in="0">
        <tpls c="4">
          <tpl fld="2" item="18"/>
          <tpl fld="6" item="31"/>
          <tpl fld="3" item="1"/>
          <tpl fld="0" item="1"/>
        </tpls>
      </n>
      <n v="98181.82" in="0">
        <tpls c="3">
          <tpl fld="5" item="0"/>
          <tpl fld="1" item="20"/>
          <tpl fld="0" item="0"/>
        </tpls>
      </n>
      <n v="5259550.4799999995" in="0">
        <tpls c="4">
          <tpl fld="5" item="0"/>
          <tpl fld="2" item="18"/>
          <tpl fld="3" item="5"/>
          <tpl fld="0" item="1"/>
        </tpls>
      </n>
      <n v="202167346.25999999" in="0">
        <tpls c="4">
          <tpl fld="5" item="0"/>
          <tpl fld="2" item="18"/>
          <tpl fld="3" item="2"/>
          <tpl fld="0" item="1"/>
        </tpls>
      </n>
      <n v="140150.22" in="0">
        <tpls c="4">
          <tpl fld="2" item="18"/>
          <tpl fld="6" item="31"/>
          <tpl fld="3" item="0"/>
          <tpl fld="0" item="1"/>
        </tpls>
      </n>
      <n v="222780.87" in="0">
        <tpls c="4">
          <tpl fld="2" item="19"/>
          <tpl fld="6" item="31"/>
          <tpl fld="3" item="0"/>
          <tpl fld="0" item="1"/>
        </tpls>
      </n>
      <n v="3209.61" in="0">
        <tpls c="3">
          <tpl fld="1" item="21"/>
          <tpl fld="4" item="0"/>
          <tpl fld="0" item="0"/>
        </tpls>
      </n>
      <n v="6752846.6500000004" in="0">
        <tpls c="4">
          <tpl fld="2" item="19"/>
          <tpl fld="6" item="31"/>
          <tpl fld="3" item="3"/>
          <tpl fld="0" item="1"/>
        </tpls>
      </n>
      <n v="2457766.09" in="0">
        <tpls c="4">
          <tpl fld="2" item="19"/>
          <tpl fld="6" item="31"/>
          <tpl fld="3" item="4"/>
          <tpl fld="0" item="1"/>
        </tpls>
      </n>
      <n v="66231937.820000008" in="0">
        <tpls c="4">
          <tpl fld="5" item="0"/>
          <tpl fld="2" item="19"/>
          <tpl fld="3" item="4"/>
          <tpl fld="0" item="1"/>
        </tpls>
      </n>
      <n v="4129333.92" in="0">
        <tpls c="4">
          <tpl fld="2" item="19"/>
          <tpl fld="6" item="31"/>
          <tpl fld="3" item="1"/>
          <tpl fld="0" item="1"/>
        </tpls>
      </n>
      <n v="9675502.0899999999" in="0">
        <tpls c="4">
          <tpl fld="5" item="0"/>
          <tpl fld="2" item="19"/>
          <tpl fld="3" item="5"/>
          <tpl fld="0" item="1"/>
        </tpls>
      </n>
      <n v="421972423.50000006" in="0">
        <tpls c="4">
          <tpl fld="5" item="0"/>
          <tpl fld="2" item="19"/>
          <tpl fld="3" item="6"/>
          <tpl fld="0" item="1"/>
        </tpls>
      </n>
      <n v="3307290.1899999995" in="0">
        <tpls c="4">
          <tpl fld="5" item="0"/>
          <tpl fld="2" item="19"/>
          <tpl fld="3" item="0"/>
          <tpl fld="0" item="1"/>
        </tpls>
      </n>
      <n v="454176.77" in="0">
        <tpls c="4">
          <tpl fld="2" item="19"/>
          <tpl fld="6" item="31"/>
          <tpl fld="3" item="5"/>
          <tpl fld="0" item="1"/>
        </tpls>
      </n>
      <n v="120611241.23999995" in="0">
        <tpls c="4">
          <tpl fld="5" item="0"/>
          <tpl fld="2" item="19"/>
          <tpl fld="3" item="1"/>
          <tpl fld="0" item="1"/>
        </tpls>
      </n>
      <n v="14757449.49" in="0">
        <tpls c="4">
          <tpl fld="2" item="19"/>
          <tpl fld="6" item="31"/>
          <tpl fld="3" item="6"/>
          <tpl fld="0" item="1"/>
        </tpls>
      </n>
      <n v="219196551.31000006" in="0">
        <tpls c="4">
          <tpl fld="5" item="0"/>
          <tpl fld="2" item="19"/>
          <tpl fld="3" item="2"/>
          <tpl fld="0" item="1"/>
        </tpls>
      </n>
      <n v="169883105.16000006" in="0">
        <tpls c="4">
          <tpl fld="5" item="0"/>
          <tpl fld="2" item="19"/>
          <tpl fld="3" item="3"/>
          <tpl fld="0" item="1"/>
        </tpls>
      </n>
      <n v="8469946.4800000004" in="0">
        <tpls c="4">
          <tpl fld="2" item="19"/>
          <tpl fld="6" item="31"/>
          <tpl fld="3" item="2"/>
          <tpl fld="0" item="1"/>
        </tpls>
      </n>
      <n v="97987.63" in="0">
        <tpls c="3">
          <tpl fld="5" item="0"/>
          <tpl fld="1" item="21"/>
          <tpl fld="0" item="0"/>
        </tpls>
      </n>
      <n v="340764.73" in="0">
        <tpls c="4">
          <tpl fld="2" item="20"/>
          <tpl fld="6" item="31"/>
          <tpl fld="3" item="5"/>
          <tpl fld="0" item="1"/>
        </tpls>
      </n>
      <n v="2383548.5" in="0">
        <tpls c="4">
          <tpl fld="2" item="20"/>
          <tpl fld="6" item="31"/>
          <tpl fld="3" item="4"/>
          <tpl fld="0" item="1"/>
        </tpls>
      </n>
      <n v="65531899.310000002" in="0">
        <tpls c="4">
          <tpl fld="5" item="0"/>
          <tpl fld="2" item="20"/>
          <tpl fld="3" item="4"/>
          <tpl fld="0" item="1"/>
        </tpls>
      </n>
      <n v="4161406.79" in="0">
        <tpls c="4">
          <tpl fld="2" item="20"/>
          <tpl fld="6" item="31"/>
          <tpl fld="3" item="1"/>
          <tpl fld="0" item="1"/>
        </tpls>
      </n>
      <n v="3250.51" in="0">
        <tpls c="3">
          <tpl fld="1" item="22"/>
          <tpl fld="4" item="0"/>
          <tpl fld="0" item="0"/>
        </tpls>
      </n>
      <n v="123714974.22000001" in="0">
        <tpls c="4">
          <tpl fld="5" item="0"/>
          <tpl fld="2" item="20"/>
          <tpl fld="3" item="1"/>
          <tpl fld="0" item="1"/>
        </tpls>
      </n>
      <n v="15399105.869999999" in="0">
        <tpls c="4">
          <tpl fld="2" item="20"/>
          <tpl fld="6" item="31"/>
          <tpl fld="3" item="6"/>
          <tpl fld="0" item="1"/>
        </tpls>
      </n>
      <n v="190939.68" in="0">
        <tpls c="4">
          <tpl fld="2" item="20"/>
          <tpl fld="6" item="31"/>
          <tpl fld="3" item="0"/>
          <tpl fld="0" item="1"/>
        </tpls>
      </n>
      <n v="3504977.81" in="0">
        <tpls c="4">
          <tpl fld="5" item="0"/>
          <tpl fld="2" item="20"/>
          <tpl fld="3" item="0"/>
          <tpl fld="0" item="1"/>
        </tpls>
      </n>
      <n v="225805588.97999996" in="0">
        <tpls c="4">
          <tpl fld="5" item="0"/>
          <tpl fld="2" item="20"/>
          <tpl fld="3" item="2"/>
          <tpl fld="0" item="1"/>
        </tpls>
      </n>
      <n v="434463381.59000003" in="0">
        <tpls c="4">
          <tpl fld="5" item="0"/>
          <tpl fld="2" item="20"/>
          <tpl fld="3" item="6"/>
          <tpl fld="0" item="1"/>
        </tpls>
      </n>
      <n v="177654372.02000001" in="0">
        <tpls c="4">
          <tpl fld="5" item="0"/>
          <tpl fld="2" item="20"/>
          <tpl fld="3" item="3"/>
          <tpl fld="0" item="1"/>
        </tpls>
      </n>
      <n v="100021.11" in="0">
        <tpls c="3">
          <tpl fld="5" item="0"/>
          <tpl fld="1" item="22"/>
          <tpl fld="0" item="0"/>
        </tpls>
      </n>
      <n v="7983765.3999999994" in="0">
        <tpls c="4">
          <tpl fld="5" item="0"/>
          <tpl fld="2" item="20"/>
          <tpl fld="3" item="5"/>
          <tpl fld="0" item="1"/>
        </tpls>
      </n>
      <n v="7119621.75" in="0">
        <tpls c="4">
          <tpl fld="2" item="20"/>
          <tpl fld="6" item="31"/>
          <tpl fld="3" item="3"/>
          <tpl fld="0" item="1"/>
        </tpls>
      </n>
      <n v="8881377.1899999995" in="0">
        <tpls c="4">
          <tpl fld="2" item="20"/>
          <tpl fld="6" item="31"/>
          <tpl fld="3" item="2"/>
          <tpl fld="0" item="1"/>
        </tpls>
      </n>
      <n v="3324.66" in="0">
        <tpls c="3">
          <tpl fld="1" item="23"/>
          <tpl fld="4" item="0"/>
          <tpl fld="0" item="0"/>
        </tpls>
      </n>
      <n v="70382568.040000007" in="0">
        <tpls c="4">
          <tpl fld="5" item="0"/>
          <tpl fld="2" item="21"/>
          <tpl fld="3" item="4"/>
          <tpl fld="0" item="1"/>
        </tpls>
      </n>
      <n v="882874.55" in="0">
        <tpls c="4">
          <tpl fld="2" item="21"/>
          <tpl fld="6" item="31"/>
          <tpl fld="3" item="5"/>
          <tpl fld="0" item="1"/>
        </tpls>
      </n>
      <n v="15737684.470000001" in="0">
        <tpls c="4">
          <tpl fld="2" item="21"/>
          <tpl fld="6" item="31"/>
          <tpl fld="3" item="6"/>
          <tpl fld="0" item="1"/>
        </tpls>
      </n>
      <n v="9622340.7300000004" in="0">
        <tpls c="4">
          <tpl fld="2" item="21"/>
          <tpl fld="6" item="31"/>
          <tpl fld="3" item="2"/>
          <tpl fld="0" item="1"/>
        </tpls>
      </n>
      <n v="101763.88" in="0">
        <tpls c="3">
          <tpl fld="5" item="0"/>
          <tpl fld="1" item="23"/>
          <tpl fld="0" item="0"/>
        </tpls>
      </n>
      <n v="7441334.04" in="0">
        <tpls c="4">
          <tpl fld="2" item="21"/>
          <tpl fld="6" item="31"/>
          <tpl fld="3" item="3"/>
          <tpl fld="0" item="1"/>
        </tpls>
      </n>
      <n v="2494093.5499999998" in="0">
        <tpls c="4">
          <tpl fld="2" item="21"/>
          <tpl fld="6" item="31"/>
          <tpl fld="3" item="4"/>
          <tpl fld="0" item="1"/>
        </tpls>
      </n>
      <n v="464781623.27999997" in="0">
        <tpls c="4">
          <tpl fld="5" item="0"/>
          <tpl fld="2" item="21"/>
          <tpl fld="3" item="6"/>
          <tpl fld="0" item="1"/>
        </tpls>
      </n>
      <n v="199588.18" in="0">
        <tpls c="4">
          <tpl fld="2" item="21"/>
          <tpl fld="6" item="31"/>
          <tpl fld="3" item="0"/>
          <tpl fld="0" item="1"/>
        </tpls>
      </n>
      <n v="4228443.040000001" in="0">
        <tpls c="4">
          <tpl fld="5" item="0"/>
          <tpl fld="2" item="21"/>
          <tpl fld="3" item="0"/>
          <tpl fld="0" item="1"/>
        </tpls>
      </n>
      <n v="4786493.8899999997" in="0">
        <tpls c="4">
          <tpl fld="2" item="21"/>
          <tpl fld="6" item="31"/>
          <tpl fld="3" item="1"/>
          <tpl fld="0" item="1"/>
        </tpls>
      </n>
      <n v="135003142.43000001" in="0">
        <tpls c="4">
          <tpl fld="5" item="0"/>
          <tpl fld="2" item="21"/>
          <tpl fld="3" item="1"/>
          <tpl fld="0" item="1"/>
        </tpls>
      </n>
      <n v="9629884.2599999998" in="0">
        <tpls c="4">
          <tpl fld="5" item="0"/>
          <tpl fld="2" item="21"/>
          <tpl fld="3" item="5"/>
          <tpl fld="0" item="1"/>
        </tpls>
      </n>
      <n v="192516514.53999993" in="0">
        <tpls c="4">
          <tpl fld="5" item="0"/>
          <tpl fld="2" item="21"/>
          <tpl fld="3" item="3"/>
          <tpl fld="0" item="1"/>
        </tpls>
      </n>
      <n v="254970895.06999999" in="0">
        <tpls c="4">
          <tpl fld="5" item="0"/>
          <tpl fld="2" item="21"/>
          <tpl fld="3" item="2"/>
          <tpl fld="0" item="1"/>
        </tpls>
      </n>
      <n v="685495.99" in="0">
        <tpls c="4">
          <tpl fld="2" item="22"/>
          <tpl fld="6" item="31"/>
          <tpl fld="3" item="5"/>
          <tpl fld="0" item="1"/>
        </tpls>
      </n>
      <n v="165381.54999999999" in="0">
        <tpls c="4">
          <tpl fld="2" item="22"/>
          <tpl fld="6" item="31"/>
          <tpl fld="3" item="0"/>
          <tpl fld="0" item="1"/>
        </tpls>
      </n>
      <n v="4343562.6000000006" in="0">
        <tpls c="4">
          <tpl fld="5" item="0"/>
          <tpl fld="2" item="22"/>
          <tpl fld="3" item="0"/>
          <tpl fld="0" item="1"/>
        </tpls>
      </n>
      <n v="5084130.79" in="0">
        <tpls c="4">
          <tpl fld="2" item="22"/>
          <tpl fld="6" item="31"/>
          <tpl fld="3" item="1"/>
          <tpl fld="0" item="1"/>
        </tpls>
      </n>
      <n v="270366413.43000007" in="0">
        <tpls c="4">
          <tpl fld="5" item="0"/>
          <tpl fld="2" item="22"/>
          <tpl fld="3" item="2"/>
          <tpl fld="0" item="1"/>
        </tpls>
      </n>
      <n v="7981319.6600000001" in="0">
        <tpls c="4">
          <tpl fld="2" item="22"/>
          <tpl fld="6" item="31"/>
          <tpl fld="3" item="3"/>
          <tpl fld="0" item="1"/>
        </tpls>
      </n>
      <n v="10181994.59" in="0">
        <tpls c="4">
          <tpl fld="2" item="22"/>
          <tpl fld="6" item="31"/>
          <tpl fld="3" item="2"/>
          <tpl fld="0" item="1"/>
        </tpls>
      </n>
      <n v="208227584.93000001" in="0">
        <tpls c="4">
          <tpl fld="5" item="0"/>
          <tpl fld="2" item="22"/>
          <tpl fld="3" item="3"/>
          <tpl fld="0" item="1"/>
        </tpls>
      </n>
      <n v="140118085.86999997" in="0">
        <tpls c="4">
          <tpl fld="5" item="0"/>
          <tpl fld="2" item="22"/>
          <tpl fld="3" item="1"/>
          <tpl fld="0" item="1"/>
        </tpls>
      </n>
      <n v="71998131.000000015" in="0">
        <tpls c="4">
          <tpl fld="5" item="0"/>
          <tpl fld="2" item="22"/>
          <tpl fld="3" item="4"/>
          <tpl fld="0" item="1"/>
        </tpls>
      </n>
      <n v="2874078.98" in="0">
        <tpls c="4">
          <tpl fld="2" item="22"/>
          <tpl fld="6" item="31"/>
          <tpl fld="3" item="4"/>
          <tpl fld="0" item="1"/>
        </tpls>
      </n>
      <n v="498628593.39999998" in="0">
        <tpls c="4">
          <tpl fld="5" item="0"/>
          <tpl fld="2" item="22"/>
          <tpl fld="3" item="6"/>
          <tpl fld="0" item="1"/>
        </tpls>
      </n>
      <n v="8990887.3499999978" in="0">
        <tpls c="4">
          <tpl fld="5" item="0"/>
          <tpl fld="2" item="22"/>
          <tpl fld="3" item="5"/>
          <tpl fld="0" item="1"/>
        </tpls>
      </n>
      <n v="17016837.359999999" in="0">
        <tpls c="4">
          <tpl fld="2" item="22"/>
          <tpl fld="6" item="31"/>
          <tpl fld="3" item="6"/>
          <tpl fld="0" item="1"/>
        </tpls>
      </n>
      <n v="3374.84" in="0">
        <tpls c="3">
          <tpl fld="1" item="24"/>
          <tpl fld="4" item="0"/>
          <tpl fld="0" item="0"/>
        </tpls>
      </n>
      <n v="102768.72" in="0">
        <tpls c="3">
          <tpl fld="5" item="0"/>
          <tpl fld="1" item="24"/>
          <tpl fld="0" item="0"/>
        </tpls>
      </n>
      <n v="305684683.87000006" in="0">
        <tpls c="4">
          <tpl fld="5" item="0"/>
          <tpl fld="2" item="23"/>
          <tpl fld="3" item="2"/>
          <tpl fld="0" item="1"/>
        </tpls>
      </n>
      <n v="8653799.9000000004" in="0">
        <tpls c="4">
          <tpl fld="2" item="23"/>
          <tpl fld="6" item="31"/>
          <tpl fld="3" item="3"/>
          <tpl fld="0" item="1"/>
        </tpls>
      </n>
      <n v="79529854.960000008" in="0">
        <tpls c="4">
          <tpl fld="5" item="0"/>
          <tpl fld="2" item="23"/>
          <tpl fld="3" item="4"/>
          <tpl fld="0" item="1"/>
        </tpls>
      </n>
      <n v="11242008.82" in="0">
        <tpls c="4">
          <tpl fld="2" item="23"/>
          <tpl fld="6" item="31"/>
          <tpl fld="3" item="2"/>
          <tpl fld="0" item="1"/>
        </tpls>
      </n>
      <n v="3350.03" in="0">
        <tpls c="3">
          <tpl fld="1" item="25"/>
          <tpl fld="4" item="0"/>
          <tpl fld="0" item="0"/>
        </tpls>
      </n>
      <n v="3000734.2" in="0">
        <tpls c="4">
          <tpl fld="2" item="23"/>
          <tpl fld="6" item="31"/>
          <tpl fld="3" item="4"/>
          <tpl fld="0" item="1"/>
        </tpls>
      </n>
      <n v="151986037.66000006" in="0">
        <tpls c="4">
          <tpl fld="5" item="0"/>
          <tpl fld="2" item="23"/>
          <tpl fld="3" item="1"/>
          <tpl fld="0" item="1"/>
        </tpls>
      </n>
      <n v="225662922.21000004" in="0">
        <tpls c="4">
          <tpl fld="5" item="0"/>
          <tpl fld="2" item="23"/>
          <tpl fld="3" item="3"/>
          <tpl fld="0" item="1"/>
        </tpls>
      </n>
      <n v="5337026.9400000004" in="0">
        <tpls c="4">
          <tpl fld="2" item="23"/>
          <tpl fld="6" item="31"/>
          <tpl fld="3" item="1"/>
          <tpl fld="0" item="1"/>
        </tpls>
      </n>
      <n v="17691794.239999998" in="0">
        <tpls c="4">
          <tpl fld="2" item="23"/>
          <tpl fld="6" item="31"/>
          <tpl fld="3" item="6"/>
          <tpl fld="0" item="1"/>
        </tpls>
      </n>
      <n v="5034398.8199999984" in="0">
        <tpls c="4">
          <tpl fld="5" item="0"/>
          <tpl fld="2" item="23"/>
          <tpl fld="3" item="0"/>
          <tpl fld="0" item="1"/>
        </tpls>
      </n>
      <n v="103106.35" in="0">
        <tpls c="3">
          <tpl fld="5" item="0"/>
          <tpl fld="1" item="25"/>
          <tpl fld="0" item="0"/>
        </tpls>
      </n>
      <n v="201428.63" in="0">
        <tpls c="4">
          <tpl fld="2" item="23"/>
          <tpl fld="6" item="31"/>
          <tpl fld="3" item="0"/>
          <tpl fld="0" item="1"/>
        </tpls>
      </n>
      <n v="933293.61" in="0">
        <tpls c="4">
          <tpl fld="2" item="23"/>
          <tpl fld="6" item="31"/>
          <tpl fld="3" item="5"/>
          <tpl fld="0" item="1"/>
        </tpls>
      </n>
      <n v="535895807.01000017" in="0">
        <tpls c="4">
          <tpl fld="5" item="0"/>
          <tpl fld="2" item="23"/>
          <tpl fld="3" item="6"/>
          <tpl fld="0" item="1"/>
        </tpls>
      </n>
      <n v="8968402.8599999994" in="0">
        <tpls c="4">
          <tpl fld="5" item="0"/>
          <tpl fld="2" item="23"/>
          <tpl fld="3" item="5"/>
          <tpl fld="0" item="1"/>
        </tpls>
      </n>
      <n v="249152146.56999999" in="0">
        <tpls c="4">
          <tpl fld="5" item="0"/>
          <tpl fld="2" item="24"/>
          <tpl fld="3" item="3"/>
          <tpl fld="0" item="1"/>
        </tpls>
      </n>
      <n v="9078211.3900000006" in="0">
        <tpls c="4">
          <tpl fld="2" item="24"/>
          <tpl fld="6" item="31"/>
          <tpl fld="3" item="3"/>
          <tpl fld="0" item="1"/>
        </tpls>
      </n>
      <n v="12541283.99" in="0">
        <tpls c="4">
          <tpl fld="2" item="24"/>
          <tpl fld="6" item="31"/>
          <tpl fld="3" item="2"/>
          <tpl fld="0" item="1"/>
        </tpls>
      </n>
      <n v="5863436.9100000001" in="0">
        <tpls c="4">
          <tpl fld="2" item="24"/>
          <tpl fld="6" item="31"/>
          <tpl fld="3" item="1"/>
          <tpl fld="0" item="1"/>
        </tpls>
      </n>
      <n v="339289997.14000005" in="0">
        <tpls c="4">
          <tpl fld="5" item="0"/>
          <tpl fld="2" item="24"/>
          <tpl fld="3" item="2"/>
          <tpl fld="0" item="1"/>
        </tpls>
      </n>
      <n v="169059861.15000001" in="0">
        <tpls c="4">
          <tpl fld="5" item="0"/>
          <tpl fld="2" item="24"/>
          <tpl fld="3" item="1"/>
          <tpl fld="0" item="1"/>
        </tpls>
      </n>
      <n v="76930.37" in="0">
        <tpls c="4">
          <tpl fld="2" item="24"/>
          <tpl fld="6" item="31"/>
          <tpl fld="3" item="0"/>
          <tpl fld="0" item="1"/>
        </tpls>
      </n>
      <n v="5149637.46" in="0">
        <tpls c="4">
          <tpl fld="5" item="0"/>
          <tpl fld="2" item="24"/>
          <tpl fld="3" item="0"/>
          <tpl fld="0" item="1"/>
        </tpls>
      </n>
      <n v="79164444.739999995" in="0">
        <tpls c="4">
          <tpl fld="5" item="0"/>
          <tpl fld="2" item="24"/>
          <tpl fld="3" item="4"/>
          <tpl fld="0" item="1"/>
        </tpls>
      </n>
      <n v="2382183.5099999998" in="0">
        <tpls c="4">
          <tpl fld="2" item="24"/>
          <tpl fld="6" item="31"/>
          <tpl fld="3" item="4"/>
          <tpl fld="0" item="1"/>
        </tpls>
      </n>
      <n v="358043.03" in="0">
        <tpls c="4">
          <tpl fld="2" item="24"/>
          <tpl fld="6" item="31"/>
          <tpl fld="3" item="5"/>
          <tpl fld="0" item="1"/>
        </tpls>
      </n>
      <n v="614826910.76999998" in="0">
        <tpls c="4">
          <tpl fld="5" item="0"/>
          <tpl fld="2" item="24"/>
          <tpl fld="3" item="6"/>
          <tpl fld="0" item="1"/>
        </tpls>
      </n>
      <n v="21245903.300000001" in="0">
        <tpls c="4">
          <tpl fld="2" item="24"/>
          <tpl fld="6" item="31"/>
          <tpl fld="3" item="6"/>
          <tpl fld="0" item="1"/>
        </tpls>
      </n>
      <n v="7692023.0499999998" in="0">
        <tpls c="4">
          <tpl fld="5" item="0"/>
          <tpl fld="2" item="24"/>
          <tpl fld="3" item="5"/>
          <tpl fld="0" item="1"/>
        </tpls>
      </n>
      <n v="104020.67" in="0">
        <tpls c="3">
          <tpl fld="5" item="0"/>
          <tpl fld="1" item="26"/>
          <tpl fld="0" item="0"/>
        </tpls>
      </n>
      <n v="3334.49" in="0">
        <tpls c="3">
          <tpl fld="1" item="26"/>
          <tpl fld="4" item="0"/>
          <tpl fld="0" item="0"/>
        </tpls>
      </n>
      <n v="2381427.5499999998" in="0">
        <tpls c="4">
          <tpl fld="5" item="0"/>
          <tpl fld="2" item="25"/>
          <tpl fld="3" item="0"/>
          <tpl fld="0" item="1"/>
        </tpls>
      </n>
      <n v="6263121.6799999997" in="0">
        <tpls c="4">
          <tpl fld="2" item="25"/>
          <tpl fld="6" item="31"/>
          <tpl fld="3" item="1"/>
          <tpl fld="0" item="1"/>
        </tpls>
      </n>
      <n v="9591266.8300000001" in="0">
        <tpls c="4">
          <tpl fld="2" item="25"/>
          <tpl fld="6" item="31"/>
          <tpl fld="3" item="3"/>
          <tpl fld="0" item="1"/>
        </tpls>
      </n>
      <n v="551496.54" in="0">
        <tpls c="4">
          <tpl fld="2" item="25"/>
          <tpl fld="6" item="31"/>
          <tpl fld="3" item="5"/>
          <tpl fld="0" item="1"/>
        </tpls>
      </n>
      <n v="259100837.78" in="0">
        <tpls c="4">
          <tpl fld="5" item="0"/>
          <tpl fld="2" item="25"/>
          <tpl fld="3" item="3"/>
          <tpl fld="0" item="1"/>
        </tpls>
      </n>
      <n v="361860308.39000005" in="0">
        <tpls c="4">
          <tpl fld="5" item="0"/>
          <tpl fld="2" item="25"/>
          <tpl fld="3" item="2"/>
          <tpl fld="0" item="1"/>
        </tpls>
      </n>
      <n v="99833.11" in="0">
        <tpls c="3">
          <tpl fld="5" item="0"/>
          <tpl fld="1" item="27"/>
          <tpl fld="0" item="0"/>
        </tpls>
      </n>
      <n v="12252677.439999999" in="0">
        <tpls c="4">
          <tpl fld="2" item="25"/>
          <tpl fld="6" item="31"/>
          <tpl fld="3" item="2"/>
          <tpl fld="0" item="1"/>
        </tpls>
      </n>
      <n v="75158099.069999993" in="0">
        <tpls c="4">
          <tpl fld="5" item="0"/>
          <tpl fld="2" item="25"/>
          <tpl fld="3" item="4"/>
          <tpl fld="0" item="1"/>
        </tpls>
      </n>
      <n v="20489904.100000001" in="0">
        <tpls c="4">
          <tpl fld="2" item="25"/>
          <tpl fld="6" item="31"/>
          <tpl fld="3" item="6"/>
          <tpl fld="0" item="1"/>
        </tpls>
      </n>
      <n v="640552621.3900001" in="0">
        <tpls c="4">
          <tpl fld="5" item="0"/>
          <tpl fld="2" item="25"/>
          <tpl fld="3" item="6"/>
          <tpl fld="0" item="1"/>
        </tpls>
      </n>
      <n v="53041.16" in="0">
        <tpls c="4">
          <tpl fld="2" item="25"/>
          <tpl fld="6" item="31"/>
          <tpl fld="3" item="0"/>
          <tpl fld="0" item="1"/>
        </tpls>
      </n>
      <n v="9463157.8099999987" in="0">
        <tpls c="4">
          <tpl fld="5" item="0"/>
          <tpl fld="2" item="25"/>
          <tpl fld="3" item="5"/>
          <tpl fld="0" item="1"/>
        </tpls>
      </n>
      <n v="174282478.96999997" in="0">
        <tpls c="4">
          <tpl fld="5" item="0"/>
          <tpl fld="2" item="25"/>
          <tpl fld="3" item="1"/>
          <tpl fld="0" item="1"/>
        </tpls>
      </n>
      <n v="2864739.86" in="0">
        <tpls c="4">
          <tpl fld="2" item="25"/>
          <tpl fld="6" item="31"/>
          <tpl fld="3" item="4"/>
          <tpl fld="0" item="1"/>
        </tpls>
      </n>
      <n v="9235248.0300000012" in="0">
        <tpls c="4">
          <tpl fld="5" item="0"/>
          <tpl fld="2" item="26"/>
          <tpl fld="3" item="5"/>
          <tpl fld="0" item="1"/>
        </tpls>
      </n>
      <n v="755551.89" in="0">
        <tpls c="4">
          <tpl fld="5" item="0"/>
          <tpl fld="2" item="26"/>
          <tpl fld="3" item="0"/>
          <tpl fld="0" item="1"/>
        </tpls>
      </n>
      <n v="84342753.430000007" in="0">
        <tpls c="4">
          <tpl fld="5" item="0"/>
          <tpl fld="2" item="26"/>
          <tpl fld="3" item="4"/>
          <tpl fld="0" item="1"/>
        </tpls>
      </n>
      <n v="657571839.79999983" in="0">
        <tpls c="4">
          <tpl fld="5" item="0"/>
          <tpl fld="2" item="26"/>
          <tpl fld="3" item="6"/>
          <tpl fld="0" item="1"/>
        </tpls>
      </n>
      <n v="371102106.30000001" in="0">
        <tpls c="4">
          <tpl fld="5" item="0"/>
          <tpl fld="2" item="26"/>
          <tpl fld="3" item="2"/>
          <tpl fld="0" item="1"/>
        </tpls>
      </n>
      <n v="181558650.44999999" in="0">
        <tpls c="4">
          <tpl fld="5" item="0"/>
          <tpl fld="2" item="26"/>
          <tpl fld="3" item="1"/>
          <tpl fld="0" item="1"/>
        </tpls>
      </n>
      <n v="244080367.05999994" in="0">
        <tpls c="4">
          <tpl fld="5" item="0"/>
          <tpl fld="2" item="26"/>
          <tpl fld="3" item="3"/>
          <tpl fld="0" item="1"/>
        </tpls>
      </n>
      <n v="3101.41" in="0">
        <tpls c="3">
          <tpl fld="1" item="27"/>
          <tpl fld="4" item="0"/>
          <tpl fld="0" item="0"/>
        </tpls>
      </n>
      <n v="11646.13" in="0">
        <tpls c="4">
          <tpl fld="2" item="26"/>
          <tpl fld="6" item="31"/>
          <tpl fld="3" item="0"/>
          <tpl fld="0" item="1"/>
        </tpls>
      </n>
      <n v="7707475.2699999996" in="0">
        <tpls c="4">
          <tpl fld="2" item="26"/>
          <tpl fld="6" item="31"/>
          <tpl fld="3" item="3"/>
          <tpl fld="0" item="1"/>
        </tpls>
      </n>
      <n v="10999188.4" in="0">
        <tpls c="4">
          <tpl fld="2" item="26"/>
          <tpl fld="6" item="31"/>
          <tpl fld="3" item="2"/>
          <tpl fld="0" item="1"/>
        </tpls>
      </n>
      <n v="3113.84" in="0">
        <tpls c="3">
          <tpl fld="1" item="28"/>
          <tpl fld="4" item="0"/>
          <tpl fld="0" item="0"/>
        </tpls>
      </n>
      <n v="100769.29" in="0">
        <tpls c="3">
          <tpl fld="5" item="0"/>
          <tpl fld="1" item="28"/>
          <tpl fld="0" item="0"/>
        </tpls>
      </n>
      <n v="764013.04" in="0">
        <tpls c="4">
          <tpl fld="2" item="26"/>
          <tpl fld="6" item="31"/>
          <tpl fld="3" item="5"/>
          <tpl fld="0" item="1"/>
        </tpls>
      </n>
      <n v="4197136.4000000004" in="0">
        <tpls c="4">
          <tpl fld="2" item="26"/>
          <tpl fld="6" item="31"/>
          <tpl fld="3" item="4"/>
          <tpl fld="0" item="1"/>
        </tpls>
      </n>
      <n v="6473193.4900000002" in="0">
        <tpls c="4">
          <tpl fld="2" item="26"/>
          <tpl fld="6" item="31"/>
          <tpl fld="3" item="1"/>
          <tpl fld="0" item="1"/>
        </tpls>
      </n>
      <n v="18428233.57" in="0">
        <tpls c="4">
          <tpl fld="2" item="26"/>
          <tpl fld="6" item="31"/>
          <tpl fld="3" item="6"/>
          <tpl fld="0" item="1"/>
        </tpls>
      </n>
      <n v="10974349.689999999" in="0">
        <tpls c="4">
          <tpl fld="2" item="27"/>
          <tpl fld="6" item="31"/>
          <tpl fld="3" item="3"/>
          <tpl fld="0" item="1"/>
        </tpls>
      </n>
      <n v="712100149.66000009" in="0">
        <tpls c="4">
          <tpl fld="5" item="0"/>
          <tpl fld="2" item="27"/>
          <tpl fld="3" item="6"/>
          <tpl fld="0" item="1"/>
        </tpls>
      </n>
      <n v="101161.4" in="0">
        <tpls c="4">
          <tpl fld="2" item="27"/>
          <tpl fld="6" item="31"/>
          <tpl fld="3" item="0"/>
          <tpl fld="0" item="1"/>
        </tpls>
      </n>
      <n v="7503951.8700000001" in="0">
        <tpls c="4">
          <tpl fld="2" item="27"/>
          <tpl fld="6" item="31"/>
          <tpl fld="3" item="1"/>
          <tpl fld="0" item="1"/>
        </tpls>
      </n>
      <n v="12957563.460000001" in="0">
        <tpls c="4">
          <tpl fld="2" item="27"/>
          <tpl fld="6" item="31"/>
          <tpl fld="3" item="2"/>
          <tpl fld="0" item="1"/>
        </tpls>
      </n>
      <n v="197127151.01999995" in="0">
        <tpls c="4">
          <tpl fld="5" item="0"/>
          <tpl fld="2" item="27"/>
          <tpl fld="3" item="1"/>
          <tpl fld="0" item="1"/>
        </tpls>
      </n>
      <n v="11928035.799999999" in="0">
        <tpls c="4">
          <tpl fld="5" item="0"/>
          <tpl fld="2" item="27"/>
          <tpl fld="3" item="5"/>
          <tpl fld="0" item="1"/>
        </tpls>
      </n>
      <n v="658845.82999999996" in="0">
        <tpls c="4">
          <tpl fld="2" item="27"/>
          <tpl fld="6" item="31"/>
          <tpl fld="3" item="5"/>
          <tpl fld="0" item="1"/>
        </tpls>
      </n>
      <n v="283416688.07999998" in="0">
        <tpls c="4">
          <tpl fld="5" item="0"/>
          <tpl fld="2" item="27"/>
          <tpl fld="3" item="3"/>
          <tpl fld="0" item="1"/>
        </tpls>
      </n>
      <n v="102406357.23000002" in="0">
        <tpls c="4">
          <tpl fld="5" item="0"/>
          <tpl fld="2" item="27"/>
          <tpl fld="3" item="4"/>
          <tpl fld="0" item="1"/>
        </tpls>
      </n>
      <n v="4206939.4800000004" in="0">
        <tpls c="4">
          <tpl fld="2" item="27"/>
          <tpl fld="6" item="31"/>
          <tpl fld="3" item="4"/>
          <tpl fld="0" item="1"/>
        </tpls>
      </n>
      <n v="381524600.81000006" in="0">
        <tpls c="4">
          <tpl fld="5" item="0"/>
          <tpl fld="2" item="27"/>
          <tpl fld="3" item="2"/>
          <tpl fld="0" item="1"/>
        </tpls>
      </n>
      <n v="4116506.4500000007" in="0">
        <tpls c="4">
          <tpl fld="5" item="0"/>
          <tpl fld="2" item="27"/>
          <tpl fld="3" item="0"/>
          <tpl fld="0" item="1"/>
        </tpls>
      </n>
      <n v="21938472.280000001" in="0">
        <tpls c="4">
          <tpl fld="2" item="27"/>
          <tpl fld="6" item="31"/>
          <tpl fld="3" item="6"/>
          <tpl fld="0" item="1"/>
        </tpls>
      </n>
      <n v="101834.94" in="0">
        <tpls c="3">
          <tpl fld="5" item="0"/>
          <tpl fld="1" item="29"/>
          <tpl fld="0" item="0"/>
        </tpls>
      </n>
      <n v="3162.21" in="0">
        <tpls c="3">
          <tpl fld="1" item="29"/>
          <tpl fld="4" item="0"/>
          <tpl fld="0" item="0"/>
        </tpls>
      </n>
      <n v="3743892.31" in="0">
        <tpls c="4">
          <tpl fld="2" item="28"/>
          <tpl fld="6" item="31"/>
          <tpl fld="3" item="4"/>
          <tpl fld="0" item="1"/>
        </tpls>
      </n>
      <n v="14537293.26" in="0">
        <tpls c="4">
          <tpl fld="2" item="28"/>
          <tpl fld="6" item="31"/>
          <tpl fld="3" item="2"/>
          <tpl fld="0" item="1"/>
        </tpls>
      </n>
      <n v="7730217.29" in="0">
        <tpls c="4">
          <tpl fld="2" item="28"/>
          <tpl fld="6" item="31"/>
          <tpl fld="3" item="1"/>
          <tpl fld="0" item="1"/>
        </tpls>
      </n>
      <n v="104582248.47" in="0">
        <tpls c="4">
          <tpl fld="5" item="0"/>
          <tpl fld="2" item="28"/>
          <tpl fld="3" item="4"/>
          <tpl fld="0" item="1"/>
        </tpls>
      </n>
      <n v="216759825.85000002" in="0">
        <tpls c="4">
          <tpl fld="5" item="0"/>
          <tpl fld="2" item="28"/>
          <tpl fld="3" item="1"/>
          <tpl fld="0" item="1"/>
        </tpls>
      </n>
      <n v="102350.57" in="0">
        <tpls c="3">
          <tpl fld="5" item="0"/>
          <tpl fld="1" item="1"/>
          <tpl fld="0" item="0"/>
        </tpls>
      </n>
      <n v="129116.16" in="0">
        <tpls c="4">
          <tpl fld="2" item="28"/>
          <tpl fld="6" item="31"/>
          <tpl fld="3" item="0"/>
          <tpl fld="0" item="1"/>
        </tpls>
      </n>
      <n v="300692.71999999997" in="0">
        <tpls c="4">
          <tpl fld="2" item="28"/>
          <tpl fld="6" item="31"/>
          <tpl fld="3" item="5"/>
          <tpl fld="0" item="1"/>
        </tpls>
      </n>
      <n v="758571146.16999972" in="0">
        <tpls c="4">
          <tpl fld="5" item="0"/>
          <tpl fld="2" item="28"/>
          <tpl fld="3" item="6"/>
          <tpl fld="0" item="1"/>
        </tpls>
      </n>
      <n v="5391036.29" in="0">
        <tpls c="4">
          <tpl fld="5" item="0"/>
          <tpl fld="2" item="28"/>
          <tpl fld="3" item="0"/>
          <tpl fld="0" item="1"/>
        </tpls>
      </n>
      <n v="411671250.81999999" in="0">
        <tpls c="4">
          <tpl fld="5" item="0"/>
          <tpl fld="2" item="28"/>
          <tpl fld="3" item="2"/>
          <tpl fld="0" item="1"/>
        </tpls>
      </n>
      <n v="11892054.85" in="0">
        <tpls c="4">
          <tpl fld="2" item="28"/>
          <tpl fld="6" item="31"/>
          <tpl fld="3" item="3"/>
          <tpl fld="0" item="1"/>
        </tpls>
      </n>
      <n v="24238151.899999999" in="0">
        <tpls c="4">
          <tpl fld="2" item="28"/>
          <tpl fld="6" item="31"/>
          <tpl fld="3" item="6"/>
          <tpl fld="0" item="1"/>
        </tpls>
      </n>
      <n v="12434759.070000004" in="0">
        <tpls c="4">
          <tpl fld="5" item="0"/>
          <tpl fld="2" item="28"/>
          <tpl fld="3" item="5"/>
          <tpl fld="0" item="1"/>
        </tpls>
      </n>
      <n v="308423590.80000001" in="0">
        <tpls c="4">
          <tpl fld="5" item="0"/>
          <tpl fld="2" item="28"/>
          <tpl fld="3" item="3"/>
          <tpl fld="0" item="1"/>
        </tpls>
      </n>
      <n v="396239834.38" in="0">
        <tpls c="4">
          <tpl fld="5" item="0"/>
          <tpl fld="2" item="0"/>
          <tpl fld="3" item="2"/>
          <tpl fld="0" item="1"/>
        </tpls>
      </n>
      <n v="794177210.46999991" in="0">
        <tpls c="4">
          <tpl fld="5" item="0"/>
          <tpl fld="2" item="0"/>
          <tpl fld="3" item="6"/>
          <tpl fld="0" item="1"/>
        </tpls>
      </n>
      <n v="9435093.0599999987" in="0">
        <tpls c="4">
          <tpl fld="5" item="0"/>
          <tpl fld="2" item="0"/>
          <tpl fld="3" item="5"/>
          <tpl fld="0" item="1"/>
        </tpls>
      </n>
      <n v="4914568.0999999996" in="0">
        <tpls c="4">
          <tpl fld="5" item="0"/>
          <tpl fld="2" item="0"/>
          <tpl fld="3" item="0"/>
          <tpl fld="0" item="1"/>
        </tpls>
      </n>
      <n v="99224765.299999997" in="0">
        <tpls c="4">
          <tpl fld="5" item="0"/>
          <tpl fld="2" item="0"/>
          <tpl fld="3" item="4"/>
          <tpl fld="0" item="1"/>
        </tpls>
      </n>
      <n v="244846423.55999997" in="0">
        <tpls c="4">
          <tpl fld="5" item="0"/>
          <tpl fld="2" item="0"/>
          <tpl fld="3" item="1"/>
          <tpl fld="0" item="1"/>
        </tpls>
      </n>
      <n v="323816081.26000005" in="0">
        <tpls c="4">
          <tpl fld="5" item="0"/>
          <tpl fld="2" item="0"/>
          <tpl fld="3" item="3"/>
          <tpl fld="0" item="1"/>
        </tpls>
      </n>
      <n v="23924725.739999998" in="0">
        <tpls c="4">
          <tpl fld="2" item="0"/>
          <tpl fld="6" item="31"/>
          <tpl fld="3" item="6"/>
          <tpl fld="0" item="1"/>
        </tpls>
      </n>
      <n v="9377967.8599999994" in="0">
        <tpls c="4">
          <tpl fld="2" item="0"/>
          <tpl fld="6" item="31"/>
          <tpl fld="3" item="1"/>
          <tpl fld="0" item="1"/>
        </tpls>
      </n>
      <n v="3528286.9" in="0">
        <tpls c="4">
          <tpl fld="2" item="0"/>
          <tpl fld="6" item="31"/>
          <tpl fld="3" item="4"/>
          <tpl fld="0" item="1"/>
        </tpls>
      </n>
      <n v="238505.77" in="0">
        <tpls c="4">
          <tpl fld="2" item="0"/>
          <tpl fld="6" item="31"/>
          <tpl fld="3" item="0"/>
          <tpl fld="0" item="1"/>
        </tpls>
      </n>
      <n v="12145623.699999999" in="0">
        <tpls c="4">
          <tpl fld="2" item="0"/>
          <tpl fld="6" item="31"/>
          <tpl fld="3" item="3"/>
          <tpl fld="0" item="1"/>
        </tpls>
      </n>
      <n v="13365494.33" in="0">
        <tpls c="4">
          <tpl fld="2" item="0"/>
          <tpl fld="6" item="31"/>
          <tpl fld="3" item="2"/>
          <tpl fld="0" item="1"/>
        </tpls>
      </n>
      <n v="641711.35" in="0">
        <tpls c="4">
          <tpl fld="2" item="0"/>
          <tpl fld="6" item="31"/>
          <tpl fld="3" item="5"/>
          <tpl fld="0" item="1"/>
        </tpls>
      </n>
      <n v="418477313" in="0">
        <tpls c="4">
          <tpl fld="5" item="0"/>
          <tpl fld="2" item="29"/>
          <tpl fld="3" item="2"/>
          <tpl fld="0" item="1"/>
        </tpls>
      </n>
      <n v="3942507" in="0">
        <tpls c="4">
          <tpl fld="5" item="0"/>
          <tpl fld="2" item="29"/>
          <tpl fld="3" item="0"/>
          <tpl fld="0" item="1"/>
        </tpls>
      </n>
      <n v="248742262" in="0">
        <tpls c="4">
          <tpl fld="5" item="0"/>
          <tpl fld="2" item="29"/>
          <tpl fld="3" item="1"/>
          <tpl fld="0" item="1"/>
        </tpls>
      </n>
      <n v="1254505330" in="0">
        <tpls c="3">
          <tpl fld="2" item="29"/>
          <tpl fld="3" item="4"/>
          <tpl fld="0" item="1"/>
        </tpls>
      </n>
      <n v="23807436" in="0">
        <tpls c="4">
          <tpl fld="2" item="29"/>
          <tpl fld="6" item="31"/>
          <tpl fld="3" item="6"/>
          <tpl fld="0" item="1"/>
        </tpls>
      </n>
      <n v="131469734" in="0">
        <tpls c="4">
          <tpl fld="5" item="0"/>
          <tpl fld="2" item="29"/>
          <tpl fld="3" item="4"/>
          <tpl fld="0" item="1"/>
        </tpls>
      </n>
      <n v="3689541269" in="0">
        <tpls c="3">
          <tpl fld="2" item="29"/>
          <tpl fld="3" item="3"/>
          <tpl fld="0" item="1"/>
        </tpls>
      </n>
      <n v="32114762" in="0">
        <tpls c="3">
          <tpl fld="2" item="29"/>
          <tpl fld="3" item="0"/>
          <tpl fld="0" item="1"/>
        </tpls>
      </n>
      <n v="5115566" in="0">
        <tpls c="4">
          <tpl fld="5" item="0"/>
          <tpl fld="2" item="29"/>
          <tpl fld="3" item="5"/>
          <tpl fld="0" item="1"/>
        </tpls>
      </n>
      <n v="4182614" in="0">
        <tpls c="4">
          <tpl fld="2" item="29"/>
          <tpl fld="6" item="31"/>
          <tpl fld="3" item="4"/>
          <tpl fld="0" item="1"/>
        </tpls>
      </n>
      <n v="4567109129" in="0">
        <tpls c="3">
          <tpl fld="2" item="29"/>
          <tpl fld="3" item="2"/>
          <tpl fld="0" item="1"/>
        </tpls>
      </n>
      <n v="85175068" in="0">
        <tpls c="3">
          <tpl fld="2" item="29"/>
          <tpl fld="3" item="5"/>
          <tpl fld="0" item="1"/>
        </tpls>
      </n>
      <n v="207700" in="0">
        <tpls c="4">
          <tpl fld="2" item="29"/>
          <tpl fld="6" item="31"/>
          <tpl fld="3" item="0"/>
          <tpl fld="0" item="1"/>
        </tpls>
      </n>
      <n v="13711294" in="0">
        <tpls c="4">
          <tpl fld="2" item="29"/>
          <tpl fld="6" item="31"/>
          <tpl fld="3" item="2"/>
          <tpl fld="0" item="1"/>
        </tpls>
      </n>
      <n v="115000" in="0">
        <tpls c="4">
          <tpl fld="2" item="29"/>
          <tpl fld="6" item="31"/>
          <tpl fld="3" item="5"/>
          <tpl fld="0" item="1"/>
        </tpls>
      </n>
      <n v="9307858503" in="0">
        <tpls c="3">
          <tpl fld="2" item="29"/>
          <tpl fld="3" item="6"/>
          <tpl fld="0" item="1"/>
        </tpls>
      </n>
      <n v="12336277" in="0">
        <tpls c="4">
          <tpl fld="2" item="29"/>
          <tpl fld="6" item="31"/>
          <tpl fld="3" item="3"/>
          <tpl fld="0" item="1"/>
        </tpls>
      </n>
      <n v="814865768" in="0">
        <tpls c="4">
          <tpl fld="5" item="0"/>
          <tpl fld="2" item="29"/>
          <tpl fld="3" item="6"/>
          <tpl fld="0" item="1"/>
        </tpls>
      </n>
      <n v="2498324693" in="0">
        <tpls c="3">
          <tpl fld="2" item="29"/>
          <tpl fld="3" item="1"/>
          <tpl fld="0" item="1"/>
        </tpls>
      </n>
      <n v="343427993" in="0">
        <tpls c="4">
          <tpl fld="5" item="0"/>
          <tpl fld="2" item="29"/>
          <tpl fld="3" item="3"/>
          <tpl fld="0" item="1"/>
        </tpls>
      </n>
      <n v="8581828" in="0">
        <tpls c="4">
          <tpl fld="2" item="29"/>
          <tpl fld="6" item="31"/>
          <tpl fld="3" item="1"/>
          <tpl fld="0" item="1"/>
        </tpls>
      </n>
      <n v="3262334436.9300013" in="0">
        <tpls c="3">
          <tpl fld="2" item="28"/>
          <tpl fld="3" item="3"/>
          <tpl fld="0" item="1"/>
        </tpls>
      </n>
      <n v="2274810204.0899968" in="0">
        <tpls c="3">
          <tpl fld="2" item="28"/>
          <tpl fld="3" item="1"/>
          <tpl fld="0" item="1"/>
        </tpls>
      </n>
      <n v="4450960799.5900011" in="0">
        <tpls c="3">
          <tpl fld="2" item="28"/>
          <tpl fld="3" item="2"/>
          <tpl fld="0" item="1"/>
        </tpls>
      </n>
      <n v="977589399.17000067" in="0">
        <tpls c="3">
          <tpl fld="2" item="28"/>
          <tpl fld="3" item="4"/>
          <tpl fld="0" item="1"/>
        </tpls>
      </n>
      <n v="39579342.149999954" in="0">
        <tpls c="3">
          <tpl fld="2" item="28"/>
          <tpl fld="3" item="0"/>
          <tpl fld="0" item="1"/>
        </tpls>
      </n>
      <n v="154976882.46999997" in="0">
        <tpls c="3">
          <tpl fld="2" item="28"/>
          <tpl fld="3" item="5"/>
          <tpl fld="0" item="1"/>
        </tpls>
      </n>
      <n v="8623898178.0299931" in="0">
        <tpls c="3">
          <tpl fld="2" item="28"/>
          <tpl fld="3" item="6"/>
          <tpl fld="0" item="1"/>
        </tpls>
      </n>
      <n v="4143106087.0599966" in="0">
        <tpls c="3">
          <tpl fld="2" item="27"/>
          <tpl fld="3" item="2"/>
          <tpl fld="0" item="1"/>
        </tpls>
      </n>
      <n v="133079915.28999996" in="0">
        <tpls c="3">
          <tpl fld="2" item="27"/>
          <tpl fld="3" item="5"/>
          <tpl fld="0" item="1"/>
        </tpls>
      </n>
      <n v="1738911288.51" in="0">
        <tpls c="3">
          <tpl fld="2" item="26"/>
          <tpl fld="3" item="1"/>
          <tpl fld="0" item="1"/>
        </tpls>
      </n>
      <n v="816328837.45999992" in="0">
        <tpls c="3">
          <tpl fld="2" item="26"/>
          <tpl fld="3" item="4"/>
          <tpl fld="0" item="1"/>
        </tpls>
      </n>
      <n v="997675004.13" in="0">
        <tpls c="3">
          <tpl fld="2" item="27"/>
          <tpl fld="3" item="4"/>
          <tpl fld="0" item="1"/>
        </tpls>
      </n>
      <n v="2992783898.8400002" in="0">
        <tpls c="3">
          <tpl fld="2" item="27"/>
          <tpl fld="3" item="3"/>
          <tpl fld="0" item="1"/>
        </tpls>
      </n>
      <n v="8128305582.5599985" in="0">
        <tpls c="3">
          <tpl fld="2" item="27"/>
          <tpl fld="3" item="6"/>
          <tpl fld="0" item="1"/>
        </tpls>
      </n>
      <n v="2043808818.1400001" in="0">
        <tpls c="3">
          <tpl fld="2" item="27"/>
          <tpl fld="3" item="1"/>
          <tpl fld="0" item="1"/>
        </tpls>
      </n>
      <n v="29842068.099999998" in="0">
        <tpls c="3">
          <tpl fld="2" item="27"/>
          <tpl fld="3" item="0"/>
          <tpl fld="0" item="1"/>
        </tpls>
      </n>
      <n v="4099099115.5400019" in="0">
        <tpls c="3">
          <tpl fld="2" item="26"/>
          <tpl fld="3" item="2"/>
          <tpl fld="0" item="1"/>
        </tpls>
      </n>
      <n v="69856514.01000002" in="0">
        <tpls c="3">
          <tpl fld="2" item="26"/>
          <tpl fld="3" item="5"/>
          <tpl fld="0" item="1"/>
        </tpls>
      </n>
      <n v="7579357453.1900005" in="0">
        <tpls c="3">
          <tpl fld="2" item="26"/>
          <tpl fld="3" item="6"/>
          <tpl fld="0" item="1"/>
        </tpls>
      </n>
      <n v="2593872002.9999995" in="0">
        <tpls c="3">
          <tpl fld="2" item="26"/>
          <tpl fld="3" item="3"/>
          <tpl fld="0" item="1"/>
        </tpls>
      </n>
      <n v="726984777.71000016" in="0">
        <tpls c="3">
          <tpl fld="2" item="25"/>
          <tpl fld="3" item="4"/>
          <tpl fld="0" item="1"/>
        </tpls>
      </n>
      <n v="1770115026.9800003" in="0">
        <tpls c="3">
          <tpl fld="2" item="25"/>
          <tpl fld="3" item="1"/>
          <tpl fld="0" item="1"/>
        </tpls>
      </n>
      <n v="4321498.4599999981" in="0">
        <tpls c="3">
          <tpl fld="2" item="26"/>
          <tpl fld="3" item="0"/>
          <tpl fld="0" item="1"/>
        </tpls>
      </n>
      <n v="3912809979.6400003" in="0">
        <tpls c="3">
          <tpl fld="2" item="25"/>
          <tpl fld="3" item="2"/>
          <tpl fld="0" item="1"/>
        </tpls>
      </n>
      <n v="19223351.740000006" in="0">
        <tpls c="3">
          <tpl fld="2" item="25"/>
          <tpl fld="3" item="0"/>
          <tpl fld="0" item="1"/>
        </tpls>
      </n>
      <n v="2713604442.8800001" in="0">
        <tpls c="3">
          <tpl fld="2" item="25"/>
          <tpl fld="3" item="3"/>
          <tpl fld="0" item="1"/>
        </tpls>
      </n>
      <n v="77091836.670000002" in="0">
        <tpls c="3">
          <tpl fld="2" item="25"/>
          <tpl fld="3" item="5"/>
          <tpl fld="0" item="1"/>
        </tpls>
      </n>
      <n v="7310049040.1099987" in="0">
        <tpls c="3">
          <tpl fld="2" item="25"/>
          <tpl fld="3" item="6"/>
          <tpl fld="0" item="1"/>
        </tpls>
      </n>
      <n v="768921165.41999972" in="0">
        <tpls c="3">
          <tpl fld="2" item="24"/>
          <tpl fld="3" item="4"/>
          <tpl fld="0" item="1"/>
        </tpls>
      </n>
      <n v="39678116.040000014" in="0">
        <tpls c="3">
          <tpl fld="2" item="24"/>
          <tpl fld="3" item="0"/>
          <tpl fld="0" item="1"/>
        </tpls>
      </n>
      <n v="2599236329.170001" in="0">
        <tpls c="3">
          <tpl fld="2" item="24"/>
          <tpl fld="3" item="3"/>
          <tpl fld="0" item="1"/>
        </tpls>
      </n>
      <n v="7023067343.8700047" in="0">
        <tpls c="3">
          <tpl fld="2" item="24"/>
          <tpl fld="3" item="6"/>
          <tpl fld="0" item="1"/>
        </tpls>
      </n>
      <n v="68480016.36999999" in="0">
        <tpls c="3">
          <tpl fld="2" item="23"/>
          <tpl fld="3" item="5"/>
          <tpl fld="0" item="1"/>
        </tpls>
      </n>
      <n v="3657487236.3600011" in="0">
        <tpls c="3">
          <tpl fld="2" item="24"/>
          <tpl fld="3" item="2"/>
          <tpl fld="0" item="1"/>
        </tpls>
      </n>
      <n v="1763772038.4499996" in="0">
        <tpls c="3">
          <tpl fld="2" item="24"/>
          <tpl fld="3" item="1"/>
          <tpl fld="0" item="1"/>
        </tpls>
      </n>
      <n v="58778695.350000046" in="0">
        <tpls c="3">
          <tpl fld="2" item="24"/>
          <tpl fld="3" item="5"/>
          <tpl fld="0" item="1"/>
        </tpls>
      </n>
      <n v="2374548495.5599985" in="0">
        <tpls c="3">
          <tpl fld="2" item="23"/>
          <tpl fld="3" item="3"/>
          <tpl fld="0" item="1"/>
        </tpls>
      </n>
      <n v="764003260.08999944" in="0">
        <tpls c="3">
          <tpl fld="2" item="23"/>
          <tpl fld="3" item="4"/>
          <tpl fld="0" item="1"/>
        </tpls>
      </n>
      <n v="1606649445.9299994" in="0">
        <tpls c="3">
          <tpl fld="2" item="23"/>
          <tpl fld="3" item="1"/>
          <tpl fld="0" item="1"/>
        </tpls>
      </n>
      <n v="6129749152.6299963" in="0">
        <tpls c="3">
          <tpl fld="2" item="23"/>
          <tpl fld="3" item="6"/>
          <tpl fld="0" item="1"/>
        </tpls>
      </n>
      <n v="40254992.729999974" in="0">
        <tpls c="3">
          <tpl fld="2" item="23"/>
          <tpl fld="3" item="0"/>
          <tpl fld="0" item="1"/>
        </tpls>
      </n>
      <n v="3297948492.1800003" in="0">
        <tpls c="3">
          <tpl fld="2" item="23"/>
          <tpl fld="3" item="2"/>
          <tpl fld="0" item="1"/>
        </tpls>
      </n>
      <n v="37682406.230000012" in="0">
        <tpls c="3">
          <tpl fld="2" item="22"/>
          <tpl fld="3" item="0"/>
          <tpl fld="0" item="1"/>
        </tpls>
      </n>
      <n v="2918864490.0900002" in="0">
        <tpls c="3">
          <tpl fld="2" item="22"/>
          <tpl fld="3" item="2"/>
          <tpl fld="0" item="1"/>
        </tpls>
      </n>
      <n v="721850379.97000027" in="0">
        <tpls c="3">
          <tpl fld="2" item="22"/>
          <tpl fld="3" item="4"/>
          <tpl fld="0" item="1"/>
        </tpls>
      </n>
      <n v="5694334036.5400057" in="0">
        <tpls c="3">
          <tpl fld="2" item="22"/>
          <tpl fld="3" item="6"/>
          <tpl fld="0" item="1"/>
        </tpls>
      </n>
      <n v="1451684128.3100014" in="0">
        <tpls c="3">
          <tpl fld="2" item="22"/>
          <tpl fld="3" item="1"/>
          <tpl fld="0" item="1"/>
        </tpls>
      </n>
      <n v="57215475.19000002" in="0">
        <tpls c="3">
          <tpl fld="2" item="22"/>
          <tpl fld="3" item="5"/>
          <tpl fld="0" item="1"/>
        </tpls>
      </n>
      <n v="2197029487.2800016" in="0">
        <tpls c="3">
          <tpl fld="2" item="22"/>
          <tpl fld="3" item="3"/>
          <tpl fld="0" item="1"/>
        </tpls>
      </n>
      <n v="716585913.18999982" in="0">
        <tpls c="3">
          <tpl fld="2" item="21"/>
          <tpl fld="3" item="4"/>
          <tpl fld="0" item="1"/>
        </tpls>
      </n>
      <n v="1881078602.7899995" in="0">
        <tpls c="3">
          <tpl fld="2" item="20"/>
          <tpl fld="3" item="3"/>
          <tpl fld="0" item="1"/>
        </tpls>
      </n>
      <n v="71639585.10999994" in="0">
        <tpls c="3">
          <tpl fld="2" item="21"/>
          <tpl fld="3" item="5"/>
          <tpl fld="0" item="1"/>
        </tpls>
      </n>
      <n v="60545307.529999971" in="0">
        <tpls c="3">
          <tpl fld="2" item="20"/>
          <tpl fld="3" item="5"/>
          <tpl fld="0" item="1"/>
        </tpls>
      </n>
      <n v="2431242692.1399994" in="0">
        <tpls c="3">
          <tpl fld="2" item="20"/>
          <tpl fld="3" item="2"/>
          <tpl fld="0" item="1"/>
        </tpls>
      </n>
      <n v="1371294897.3299997" in="0">
        <tpls c="3">
          <tpl fld="2" item="21"/>
          <tpl fld="3" item="1"/>
          <tpl fld="0" item="1"/>
        </tpls>
      </n>
      <n v="2757401941.1699996" in="0">
        <tpls c="3">
          <tpl fld="2" item="21"/>
          <tpl fld="3" item="2"/>
          <tpl fld="0" item="1"/>
        </tpls>
      </n>
      <n v="5311731265.6200008" in="0">
        <tpls c="3">
          <tpl fld="2" item="21"/>
          <tpl fld="3" item="6"/>
          <tpl fld="0" item="1"/>
        </tpls>
      </n>
      <n v="35877123.970000006" in="0">
        <tpls c="3">
          <tpl fld="2" item="21"/>
          <tpl fld="3" item="0"/>
          <tpl fld="0" item="1"/>
        </tpls>
      </n>
      <n v="32184950.209999993" in="0">
        <tpls c="3">
          <tpl fld="2" item="20"/>
          <tpl fld="3" item="0"/>
          <tpl fld="0" item="1"/>
        </tpls>
      </n>
      <n v="2043612290.7299988" in="0">
        <tpls c="3">
          <tpl fld="2" item="21"/>
          <tpl fld="3" item="3"/>
          <tpl fld="0" item="1"/>
        </tpls>
      </n>
      <n v="1265097412.4299991" in="0">
        <tpls c="3">
          <tpl fld="2" item="20"/>
          <tpl fld="3" item="1"/>
          <tpl fld="0" item="1"/>
        </tpls>
      </n>
      <n v="688403532.95999944" in="0">
        <tpls c="3">
          <tpl fld="2" item="20"/>
          <tpl fld="3" item="4"/>
          <tpl fld="0" item="1"/>
        </tpls>
      </n>
      <n v="4937652952.7499981" in="0">
        <tpls c="3">
          <tpl fld="2" item="20"/>
          <tpl fld="3" item="6"/>
          <tpl fld="0" item="1"/>
        </tpls>
      </n>
      <n v="56429579.590000011" in="0">
        <tpls c="3">
          <tpl fld="2" item="19"/>
          <tpl fld="3" item="5"/>
          <tpl fld="0" item="1"/>
        </tpls>
      </n>
      <n v="28301530.519999992" in="0">
        <tpls c="3">
          <tpl fld="2" item="19"/>
          <tpl fld="3" item="0"/>
          <tpl fld="0" item="1"/>
        </tpls>
      </n>
      <n v="1166833649.78" in="0">
        <tpls c="3">
          <tpl fld="2" item="19"/>
          <tpl fld="3" item="1"/>
          <tpl fld="0" item="1"/>
        </tpls>
      </n>
      <n v="2335146945.750001" in="0">
        <tpls c="3">
          <tpl fld="2" item="19"/>
          <tpl fld="3" item="2"/>
          <tpl fld="0" item="1"/>
        </tpls>
      </n>
      <n v="4733815820.0700016" in="0">
        <tpls c="3">
          <tpl fld="2" item="19"/>
          <tpl fld="3" item="6"/>
          <tpl fld="0" item="1"/>
        </tpls>
      </n>
      <n v="1779875556.6500003" in="0">
        <tpls c="3">
          <tpl fld="2" item="19"/>
          <tpl fld="3" item="3"/>
          <tpl fld="0" item="1"/>
        </tpls>
      </n>
      <n v="663399659.66999972" in="0">
        <tpls c="3">
          <tpl fld="2" item="19"/>
          <tpl fld="3" item="4"/>
          <tpl fld="0" item="1"/>
        </tpls>
      </n>
      <n v="2124387702.1500001" in="0">
        <tpls c="3">
          <tpl fld="2" item="18"/>
          <tpl fld="3" item="2"/>
          <tpl fld="0" item="1"/>
        </tpls>
      </n>
      <n v="4522348785.050004" in="0">
        <tpls c="3">
          <tpl fld="2" item="18"/>
          <tpl fld="3" item="6"/>
          <tpl fld="0" item="1"/>
        </tpls>
      </n>
      <n v="1055922777.5699999" in="0">
        <tpls c="3">
          <tpl fld="2" item="17"/>
          <tpl fld="3" item="1"/>
          <tpl fld="0" item="1"/>
        </tpls>
      </n>
      <n v="1073436996.0499998" in="0">
        <tpls c="3">
          <tpl fld="2" item="18"/>
          <tpl fld="3" item="1"/>
          <tpl fld="0" item="1"/>
        </tpls>
      </n>
      <n v="38874283.670000017" in="0">
        <tpls c="3">
          <tpl fld="2" item="18"/>
          <tpl fld="3" item="5"/>
          <tpl fld="0" item="1"/>
        </tpls>
      </n>
      <n v="597978172.28999996" in="0">
        <tpls c="3">
          <tpl fld="2" item="18"/>
          <tpl fld="3" item="4"/>
          <tpl fld="0" item="1"/>
        </tpls>
      </n>
      <n v="26044680.209999993" in="0">
        <tpls c="3">
          <tpl fld="2" item="18"/>
          <tpl fld="3" item="0"/>
          <tpl fld="0" item="1"/>
        </tpls>
      </n>
      <n v="1690249165.319999" in="0">
        <tpls c="3">
          <tpl fld="2" item="18"/>
          <tpl fld="3" item="3"/>
          <tpl fld="0" item="1"/>
        </tpls>
      </n>
      <n v="24076092.090000018" in="0">
        <tpls c="3">
          <tpl fld="2" item="17"/>
          <tpl fld="3" item="0"/>
          <tpl fld="0" item="1"/>
        </tpls>
      </n>
      <n v="2095284017.9300005" in="0">
        <tpls c="3">
          <tpl fld="2" item="17"/>
          <tpl fld="3" item="2"/>
          <tpl fld="0" item="1"/>
        </tpls>
      </n>
      <n v="40590530.499999978" in="0">
        <tpls c="3">
          <tpl fld="2" item="17"/>
          <tpl fld="3" item="5"/>
          <tpl fld="0" item="1"/>
        </tpls>
      </n>
      <n v="4434828851.250001" in="0">
        <tpls c="3">
          <tpl fld="2" item="17"/>
          <tpl fld="3" item="6"/>
          <tpl fld="0" item="1"/>
        </tpls>
      </n>
      <n v="585241039.29000032" in="0">
        <tpls c="3">
          <tpl fld="2" item="17"/>
          <tpl fld="3" item="4"/>
          <tpl fld="0" item="1"/>
        </tpls>
      </n>
      <n v="1653407734.2999985" in="0">
        <tpls c="3">
          <tpl fld="2" item="17"/>
          <tpl fld="3" item="3"/>
          <tpl fld="0" item="1"/>
        </tpls>
      </n>
      <n v="24244097.839999996" in="0">
        <tpls c="3">
          <tpl fld="2" item="16"/>
          <tpl fld="3" item="0"/>
          <tpl fld="0" item="1"/>
        </tpls>
      </n>
      <n v="587075454.41999984" in="0">
        <tpls c="3">
          <tpl fld="2" item="16"/>
          <tpl fld="3" item="4"/>
          <tpl fld="0" item="1"/>
        </tpls>
      </n>
      <n v="1667520319.8799996" in="0">
        <tpls c="3">
          <tpl fld="2" item="16"/>
          <tpl fld="3" item="3"/>
          <tpl fld="0" item="1"/>
        </tpls>
      </n>
      <n v="4481065054.0599985" in="0">
        <tpls c="3">
          <tpl fld="2" item="16"/>
          <tpl fld="3" item="6"/>
          <tpl fld="0" item="1"/>
        </tpls>
      </n>
      <n v="1052526797.170001" in="0">
        <tpls c="3">
          <tpl fld="2" item="16"/>
          <tpl fld="3" item="1"/>
          <tpl fld="0" item="1"/>
        </tpls>
      </n>
      <n v="2005594280.2500012" in="0">
        <tpls c="3">
          <tpl fld="2" item="16"/>
          <tpl fld="3" item="2"/>
          <tpl fld="0" item="1"/>
        </tpls>
      </n>
      <n v="42371368.680000015" in="0">
        <tpls c="3">
          <tpl fld="2" item="16"/>
          <tpl fld="3" item="5"/>
          <tpl fld="0" item="1"/>
        </tpls>
      </n>
      <n v="1004731832.17" in="0">
        <tpls c="3">
          <tpl fld="2" item="15"/>
          <tpl fld="3" item="1"/>
          <tpl fld="0" item="1"/>
        </tpls>
      </n>
      <n v="554352903.04000008" in="0">
        <tpls c="3">
          <tpl fld="2" item="15"/>
          <tpl fld="3" item="4"/>
          <tpl fld="0" item="1"/>
        </tpls>
      </n>
      <n v="47597742.309999995" in="0">
        <tpls c="3">
          <tpl fld="2" item="15"/>
          <tpl fld="3" item="5"/>
          <tpl fld="0" item="1"/>
        </tpls>
      </n>
      <n v="1959009232.1299992" in="0">
        <tpls c="3">
          <tpl fld="2" item="15"/>
          <tpl fld="3" item="2"/>
          <tpl fld="0" item="1"/>
        </tpls>
      </n>
      <n v="4424338600.6700029" in="0">
        <tpls c="3">
          <tpl fld="2" item="15"/>
          <tpl fld="3" item="6"/>
          <tpl fld="0" item="1"/>
        </tpls>
      </n>
      <n v="1647368278.3099999" in="0">
        <tpls c="3">
          <tpl fld="2" item="15"/>
          <tpl fld="3" item="3"/>
          <tpl fld="0" item="1"/>
        </tpls>
      </n>
      <n v="24043465.049999982" in="0">
        <tpls c="3">
          <tpl fld="2" item="15"/>
          <tpl fld="3" item="0"/>
          <tpl fld="0" item="1"/>
        </tpls>
      </n>
      <n v="26547057.399999987" in="0">
        <tpls c="3">
          <tpl fld="2" item="14"/>
          <tpl fld="3" item="0"/>
          <tpl fld="0" item="1"/>
        </tpls>
      </n>
      <n v="1650896272.3900006" in="0">
        <tpls c="3">
          <tpl fld="2" item="14"/>
          <tpl fld="3" item="3"/>
          <tpl fld="0" item="1"/>
        </tpls>
      </n>
      <n v="544680531.20000017" in="0">
        <tpls c="3">
          <tpl fld="2" item="14"/>
          <tpl fld="3" item="4"/>
          <tpl fld="0" item="1"/>
        </tpls>
      </n>
      <n v="42985384.68" in="0">
        <tpls c="3">
          <tpl fld="2" item="14"/>
          <tpl fld="3" item="5"/>
          <tpl fld="0" item="1"/>
        </tpls>
      </n>
      <n v="990172602.54000068" in="0">
        <tpls c="3">
          <tpl fld="2" item="14"/>
          <tpl fld="3" item="1"/>
          <tpl fld="0" item="1"/>
        </tpls>
      </n>
      <n v="4439162743.3799992" in="0">
        <tpls c="3">
          <tpl fld="2" item="14"/>
          <tpl fld="3" item="6"/>
          <tpl fld="0" item="1"/>
        </tpls>
      </n>
      <n v="2077556004.0500011" in="0">
        <tpls c="3">
          <tpl fld="2" item="14"/>
          <tpl fld="3" item="2"/>
          <tpl fld="0" item="1"/>
        </tpls>
      </n>
      <n v="1564922487.5800014" in="0">
        <tpls c="3">
          <tpl fld="2" item="13"/>
          <tpl fld="3" item="3"/>
          <tpl fld="0" item="1"/>
        </tpls>
      </n>
      <n v="53342759.649999984" in="0">
        <tpls c="3">
          <tpl fld="2" item="13"/>
          <tpl fld="3" item="5"/>
          <tpl fld="0" item="1"/>
        </tpls>
      </n>
      <n v="28521708.050000008" in="0">
        <tpls c="3">
          <tpl fld="2" item="13"/>
          <tpl fld="3" item="0"/>
          <tpl fld="0" item="1"/>
        </tpls>
      </n>
      <n v="583896957.82999992" in="0">
        <tpls c="3">
          <tpl fld="2" item="13"/>
          <tpl fld="3" item="4"/>
          <tpl fld="0" item="1"/>
        </tpls>
      </n>
      <n v="1822810535.5599992" in="0">
        <tpls c="3">
          <tpl fld="2" item="13"/>
          <tpl fld="3" item="2"/>
          <tpl fld="0" item="1"/>
        </tpls>
      </n>
      <n v="4197629916.7900014" in="0">
        <tpls c="3">
          <tpl fld="2" item="13"/>
          <tpl fld="3" item="6"/>
          <tpl fld="0" item="1"/>
        </tpls>
      </n>
      <n v="928178361.24000001" in="0">
        <tpls c="3">
          <tpl fld="2" item="13"/>
          <tpl fld="3" item="1"/>
          <tpl fld="0" item="1"/>
        </tpls>
      </n>
      <n v="45509237.859999992" in="0">
        <tpls c="3">
          <tpl fld="2" item="12"/>
          <tpl fld="3" item="5"/>
          <tpl fld="0" item="1"/>
        </tpls>
      </n>
      <n v="1697578886.0799997" in="0">
        <tpls c="3">
          <tpl fld="2" item="12"/>
          <tpl fld="3" item="2"/>
          <tpl fld="0" item="1"/>
        </tpls>
      </n>
      <n v="1481546339.9499991" in="0">
        <tpls c="3">
          <tpl fld="2" item="12"/>
          <tpl fld="3" item="3"/>
          <tpl fld="0" item="1"/>
        </tpls>
      </n>
      <n v="523147598.72999984" in="0">
        <tpls c="3">
          <tpl fld="2" item="12"/>
          <tpl fld="3" item="4"/>
          <tpl fld="0" item="1"/>
        </tpls>
      </n>
      <n v="25912582.580000002" in="0">
        <tpls c="3">
          <tpl fld="2" item="12"/>
          <tpl fld="3" item="0"/>
          <tpl fld="0" item="1"/>
        </tpls>
      </n>
      <n v="864841277.39999974" in="0">
        <tpls c="3">
          <tpl fld="2" item="12"/>
          <tpl fld="3" item="1"/>
          <tpl fld="0" item="1"/>
        </tpls>
      </n>
      <n v="3955300009.3399982" in="0">
        <tpls c="3">
          <tpl fld="2" item="12"/>
          <tpl fld="3" item="6"/>
          <tpl fld="0" item="1"/>
        </tpls>
      </n>
      <n v="26142811.380000006" in="0">
        <tpls c="3">
          <tpl fld="2" item="11"/>
          <tpl fld="3" item="0"/>
          <tpl fld="0" item="1"/>
        </tpls>
      </n>
      <n v="1493628604.3600004" in="0">
        <tpls c="3">
          <tpl fld="2" item="11"/>
          <tpl fld="3" item="2"/>
          <tpl fld="0" item="1"/>
        </tpls>
      </n>
      <n v="49745116.290000007" in="0">
        <tpls c="3">
          <tpl fld="2" item="11"/>
          <tpl fld="3" item="5"/>
          <tpl fld="0" item="1"/>
        </tpls>
      </n>
      <n v="505501057.13999999" in="0">
        <tpls c="3">
          <tpl fld="2" item="11"/>
          <tpl fld="3" item="4"/>
          <tpl fld="0" item="1"/>
        </tpls>
      </n>
      <n v="807030671.00999939" in="0">
        <tpls c="3">
          <tpl fld="2" item="11"/>
          <tpl fld="3" item="1"/>
          <tpl fld="0" item="1"/>
        </tpls>
      </n>
      <n v="61922609.50999999" in="0">
        <tpls c="3">
          <tpl fld="2" item="10"/>
          <tpl fld="3" item="5"/>
          <tpl fld="0" item="1"/>
        </tpls>
      </n>
      <n v="3781259967.6700006" in="0">
        <tpls c="3">
          <tpl fld="2" item="11"/>
          <tpl fld="3" item="6"/>
          <tpl fld="0" item="1"/>
        </tpls>
      </n>
      <n v="1418497995.1899998" in="0">
        <tpls c="3">
          <tpl fld="2" item="11"/>
          <tpl fld="3" item="3"/>
          <tpl fld="0" item="1"/>
        </tpls>
      </n>
      <n v="489157007.1700002" in="0">
        <tpls c="3">
          <tpl fld="2" item="10"/>
          <tpl fld="3" item="4"/>
          <tpl fld="0" item="1"/>
        </tpls>
      </n>
      <n v="1375624346.7299993" in="0">
        <tpls c="3">
          <tpl fld="2" item="10"/>
          <tpl fld="3" item="3"/>
          <tpl fld="0" item="1"/>
        </tpls>
      </n>
      <n v="3669755934.4500003" in="0">
        <tpls c="3">
          <tpl fld="2" item="10"/>
          <tpl fld="3" item="6"/>
          <tpl fld="0" item="1"/>
        </tpls>
      </n>
      <n v="1334248077.0699992" in="0">
        <tpls c="3">
          <tpl fld="2" item="10"/>
          <tpl fld="3" item="2"/>
          <tpl fld="0" item="1"/>
        </tpls>
      </n>
      <n v="24957682.330000013" in="0">
        <tpls c="3">
          <tpl fld="2" item="10"/>
          <tpl fld="3" item="0"/>
          <tpl fld="0" item="1"/>
        </tpls>
      </n>
      <n v="768539311.7099998" in="0">
        <tpls c="3">
          <tpl fld="2" item="10"/>
          <tpl fld="3" item="1"/>
          <tpl fld="0" item="1"/>
        </tpls>
      </n>
      <n v="72985297.140000015" in="0">
        <tpls c="3">
          <tpl fld="2" item="9"/>
          <tpl fld="3" item="5"/>
          <tpl fld="0" item="1"/>
        </tpls>
      </n>
      <n v="23789745.079999998" in="0">
        <tpls c="3">
          <tpl fld="2" item="9"/>
          <tpl fld="3" item="0"/>
          <tpl fld="0" item="1"/>
        </tpls>
      </n>
      <n v="1336613288.4600003" in="0">
        <tpls c="3">
          <tpl fld="2" item="9"/>
          <tpl fld="3" item="3"/>
          <tpl fld="0" item="1"/>
        </tpls>
      </n>
      <n v="467757317.55000001" in="0">
        <tpls c="3">
          <tpl fld="2" item="9"/>
          <tpl fld="3" item="4"/>
          <tpl fld="0" item="1"/>
        </tpls>
      </n>
      <n v="1176453412.3700011" in="0">
        <tpls c="3">
          <tpl fld="2" item="9"/>
          <tpl fld="3" item="2"/>
          <tpl fld="0" item="1"/>
        </tpls>
      </n>
      <n v="3590926161.500001" in="0">
        <tpls c="3">
          <tpl fld="2" item="9"/>
          <tpl fld="3" item="6"/>
          <tpl fld="0" item="1"/>
        </tpls>
      </n>
      <n v="750378050.43999982" in="0">
        <tpls c="3">
          <tpl fld="2" item="9"/>
          <tpl fld="3" item="1"/>
          <tpl fld="0" item="1"/>
        </tpls>
      </n>
      <n v="23352398.129999988" in="0">
        <tpls c="3">
          <tpl fld="2" item="7"/>
          <tpl fld="3" item="0"/>
          <tpl fld="0" item="1"/>
        </tpls>
      </n>
      <n v="1328140293.9299998" in="0">
        <tpls c="3">
          <tpl fld="2" item="7"/>
          <tpl fld="3" item="3"/>
          <tpl fld="0" item="1"/>
        </tpls>
      </n>
      <n v="2786802936.7700009" in="0">
        <tpls c="3">
          <tpl fld="2" item="8"/>
          <tpl fld="3" item="6"/>
          <tpl fld="0" item="1"/>
        </tpls>
      </n>
      <n v="408006915.15999961" in="0">
        <tpls c="3">
          <tpl fld="2" item="8"/>
          <tpl fld="3" item="4"/>
          <tpl fld="0" item="1"/>
        </tpls>
      </n>
      <n v="1102536338.7099998" in="0">
        <tpls c="3">
          <tpl fld="2" item="7"/>
          <tpl fld="3" item="2"/>
          <tpl fld="0" item="1"/>
        </tpls>
      </n>
      <n v="570005284.3599999" in="0">
        <tpls c="3">
          <tpl fld="2" item="8"/>
          <tpl fld="3" item="1"/>
          <tpl fld="0" item="1"/>
        </tpls>
      </n>
      <n v="20603222.030000009" in="0">
        <tpls c="3">
          <tpl fld="2" item="8"/>
          <tpl fld="3" item="0"/>
          <tpl fld="0" item="1"/>
        </tpls>
      </n>
      <n v="102051114.92000005" in="0">
        <tpls c="3">
          <tpl fld="2" item="8"/>
          <tpl fld="3" item="5"/>
          <tpl fld="0" item="1"/>
        </tpls>
      </n>
      <n v="1126738707.6999996" in="0">
        <tpls c="3">
          <tpl fld="2" item="8"/>
          <tpl fld="3" item="2"/>
          <tpl fld="0" item="1"/>
        </tpls>
      </n>
      <n v="453437272.10999984" in="0">
        <tpls c="3">
          <tpl fld="2" item="7"/>
          <tpl fld="3" item="4"/>
          <tpl fld="0" item="1"/>
        </tpls>
      </n>
      <n v="81452457.179999992" in="0">
        <tpls c="3">
          <tpl fld="2" item="7"/>
          <tpl fld="3" item="5"/>
          <tpl fld="0" item="1"/>
        </tpls>
      </n>
      <n v="712423301.27999997" in="0">
        <tpls c="3">
          <tpl fld="2" item="7"/>
          <tpl fld="3" item="1"/>
          <tpl fld="0" item="1"/>
        </tpls>
      </n>
      <n v="1023364381.5300001" in="0">
        <tpls c="3">
          <tpl fld="2" item="8"/>
          <tpl fld="3" item="3"/>
          <tpl fld="0" item="1"/>
        </tpls>
      </n>
      <n v="3531346260.7799993" in="0">
        <tpls c="3">
          <tpl fld="2" item="7"/>
          <tpl fld="3" item="6"/>
          <tpl fld="0" item="1"/>
        </tpls>
      </n>
      <n v="22909669.429999989" in="0">
        <tpls c="3">
          <tpl fld="2" item="6"/>
          <tpl fld="3" item="0"/>
          <tpl fld="0" item="1"/>
        </tpls>
      </n>
      <n v="1168749788.1399999" in="0">
        <tpls c="3">
          <tpl fld="2" item="4"/>
          <tpl fld="3" item="3"/>
          <tpl fld="0" item="1"/>
        </tpls>
      </n>
      <n v="988215317.27999997" in="0">
        <tpls c="3">
          <tpl fld="2" item="5"/>
          <tpl fld="3" item="3"/>
          <tpl fld="0" item="1"/>
        </tpls>
      </n>
      <n v="108994996.63999997" in="0">
        <tpls c="3">
          <tpl fld="2" item="3"/>
          <tpl fld="3" item="5"/>
          <tpl fld="0" item="1"/>
        </tpls>
      </n>
      <n v="1086807782.9899993" in="0">
        <tpls c="3">
          <tpl fld="2" item="5"/>
          <tpl fld="3" item="2"/>
          <tpl fld="0" item="1"/>
        </tpls>
      </n>
      <n v="22785623.829999994" in="0">
        <tpls c="3">
          <tpl fld="2" item="4"/>
          <tpl fld="3" item="0"/>
          <tpl fld="0" item="1"/>
        </tpls>
      </n>
      <n v="546304058.25999999" in="0">
        <tpls c="3">
          <tpl fld="2" item="5"/>
          <tpl fld="3" item="1"/>
          <tpl fld="0" item="1"/>
        </tpls>
      </n>
      <n v="376881114.76000011" in="0">
        <tpls c="3">
          <tpl fld="2" item="5"/>
          <tpl fld="3" item="4"/>
          <tpl fld="0" item="1"/>
        </tpls>
      </n>
      <n v="93772527.380000055" in="0">
        <tpls c="3">
          <tpl fld="2" item="6"/>
          <tpl fld="3" item="5"/>
          <tpl fld="0" item="1"/>
        </tpls>
      </n>
      <n v="1186056077.9400003" in="0">
        <tpls c="3">
          <tpl fld="2" item="4"/>
          <tpl fld="3" item="2"/>
          <tpl fld="0" item="1"/>
        </tpls>
      </n>
      <n v="704812900.7099998" in="0">
        <tpls c="3">
          <tpl fld="2" item="6"/>
          <tpl fld="3" item="1"/>
          <tpl fld="0" item="1"/>
        </tpls>
      </n>
      <n v="1053145433.9300001" in="0">
        <tpls c="3">
          <tpl fld="2" item="3"/>
          <tpl fld="3" item="2"/>
          <tpl fld="0" item="1"/>
        </tpls>
      </n>
      <n v="430643535.17999983" in="0">
        <tpls c="3">
          <tpl fld="2" item="4"/>
          <tpl fld="3" item="4"/>
          <tpl fld="0" item="1"/>
        </tpls>
      </n>
      <n v="1116215180.0299993" in="0">
        <tpls c="3">
          <tpl fld="2" item="6"/>
          <tpl fld="3" item="2"/>
          <tpl fld="0" item="1"/>
        </tpls>
      </n>
      <n v="103216325.83000007" in="0">
        <tpls c="3">
          <tpl fld="2" item="5"/>
          <tpl fld="3" item="5"/>
          <tpl fld="0" item="1"/>
        </tpls>
      </n>
      <n v="455747507.34999985" in="0">
        <tpls c="3">
          <tpl fld="2" item="6"/>
          <tpl fld="3" item="4"/>
          <tpl fld="0" item="1"/>
        </tpls>
      </n>
      <n v="3361833854.1600008" in="0">
        <tpls c="3">
          <tpl fld="2" item="6"/>
          <tpl fld="3" item="6"/>
          <tpl fld="0" item="1"/>
        </tpls>
      </n>
      <n v="647949221.05000007" in="0">
        <tpls c="3">
          <tpl fld="2" item="4"/>
          <tpl fld="3" item="1"/>
          <tpl fld="0" item="1"/>
        </tpls>
      </n>
      <n v="19535098.689999975" in="0">
        <tpls c="3">
          <tpl fld="2" item="5"/>
          <tpl fld="3" item="0"/>
          <tpl fld="0" item="1"/>
        </tpls>
      </n>
      <n v="1251642107.3399997" in="0">
        <tpls c="3">
          <tpl fld="2" item="6"/>
          <tpl fld="3" item="3"/>
          <tpl fld="0" item="1"/>
        </tpls>
      </n>
      <n v="511011483.03000033" in="0">
        <tpls c="3">
          <tpl fld="2" item="3"/>
          <tpl fld="3" item="1"/>
          <tpl fld="0" item="1"/>
        </tpls>
      </n>
      <n v="20006875.180000003" in="0">
        <tpls c="3">
          <tpl fld="2" item="3"/>
          <tpl fld="3" item="0"/>
          <tpl fld="0" item="1"/>
        </tpls>
      </n>
      <n v="2735530037.1300015" in="0">
        <tpls c="3">
          <tpl fld="2" item="5"/>
          <tpl fld="3" item="6"/>
          <tpl fld="0" item="1"/>
        </tpls>
      </n>
      <n v="343853072.56000006" in="0">
        <tpls c="3">
          <tpl fld="2" item="3"/>
          <tpl fld="3" item="4"/>
          <tpl fld="0" item="1"/>
        </tpls>
      </n>
      <n v="923805834.74000108" in="0">
        <tpls c="3">
          <tpl fld="2" item="3"/>
          <tpl fld="3" item="3"/>
          <tpl fld="0" item="1"/>
        </tpls>
      </n>
      <n v="95354055.449999988" in="0">
        <tpls c="3">
          <tpl fld="2" item="4"/>
          <tpl fld="3" item="5"/>
          <tpl fld="0" item="1"/>
        </tpls>
      </n>
      <n v="2613970434.2800007" in="0">
        <tpls c="3">
          <tpl fld="2" item="3"/>
          <tpl fld="3" item="6"/>
          <tpl fld="0" item="1"/>
        </tpls>
      </n>
      <n v="3144041036.710001" in="0">
        <tpls c="3">
          <tpl fld="2" item="4"/>
          <tpl fld="3" item="6"/>
          <tpl fld="0" item="1"/>
        </tpls>
      </n>
      <n v="1122699421.9900002" in="0">
        <tpls c="3">
          <tpl fld="2" item="2"/>
          <tpl fld="3" item="2"/>
          <tpl fld="0" item="1"/>
        </tpls>
      </n>
      <n v="879353753.22999907" in="0">
        <tpls c="3">
          <tpl fld="2" item="1"/>
          <tpl fld="3" item="3"/>
          <tpl fld="0" item="1"/>
        </tpls>
      </n>
      <n v="94890798.11999999" in="0">
        <tpls c="3">
          <tpl fld="2" item="2"/>
          <tpl fld="3" item="5"/>
          <tpl fld="0" item="1"/>
        </tpls>
      </n>
      <n v="18290441.479999986" in="0">
        <tpls c="3">
          <tpl fld="2" item="1"/>
          <tpl fld="3" item="0"/>
          <tpl fld="0" item="1"/>
        </tpls>
      </n>
      <n v="1093422961.47" in="0">
        <tpls c="3">
          <tpl fld="2" item="2"/>
          <tpl fld="3" item="3"/>
          <tpl fld="0" item="1"/>
        </tpls>
      </n>
      <n v="405739093.17999971" in="0">
        <tpls c="3">
          <tpl fld="2" item="2"/>
          <tpl fld="3" item="4"/>
          <tpl fld="0" item="1"/>
        </tpls>
      </n>
      <n v="20382820.440000016" in="0">
        <tpls c="3">
          <tpl fld="2" item="2"/>
          <tpl fld="3" item="0"/>
          <tpl fld="0" item="1"/>
        </tpls>
      </n>
      <n v="2538636989.940002" in="0">
        <tpls c="3">
          <tpl fld="2" item="1"/>
          <tpl fld="3" item="6"/>
          <tpl fld="0" item="1"/>
        </tpls>
      </n>
      <n v="318952905.95999992" in="0">
        <tpls c="3">
          <tpl fld="2" item="1"/>
          <tpl fld="3" item="4"/>
          <tpl fld="0" item="1"/>
        </tpls>
      </n>
      <n v="482600176.06999975" in="0">
        <tpls c="3">
          <tpl fld="2" item="1"/>
          <tpl fld="3" item="1"/>
          <tpl fld="0" item="1"/>
        </tpls>
      </n>
      <n v="1025087661.6999998" in="0">
        <tpls c="3">
          <tpl fld="2" item="1"/>
          <tpl fld="3" item="2"/>
          <tpl fld="0" item="1"/>
        </tpls>
      </n>
      <n v="101175336.45999999" in="0">
        <tpls c="3">
          <tpl fld="2" item="1"/>
          <tpl fld="3" item="5"/>
          <tpl fld="0" item="1"/>
        </tpls>
      </n>
      <n v="597743982.64000046" in="0">
        <tpls c="3">
          <tpl fld="2" item="2"/>
          <tpl fld="3" item="1"/>
          <tpl fld="0" item="1"/>
        </tpls>
      </n>
      <n v="2997610535.5700002" in="0">
        <tpls c="3">
          <tpl fld="2" item="2"/>
          <tpl fld="3" item="6"/>
          <tpl fld="0" item="1"/>
        </tpls>
      </n>
      <n v="1323.08" in="0">
        <tpls c="3">
          <tpl fld="1" item="0"/>
          <tpl fld="4" item="117"/>
          <tpl fld="0" item="0"/>
        </tpls>
      </n>
      <n v="1199.42" in="0">
        <tpls c="3">
          <tpl fld="1" item="2"/>
          <tpl fld="4" item="117"/>
          <tpl fld="0" item="0"/>
        </tpls>
      </n>
      <n v="1153.71" in="0">
        <tpls c="3">
          <tpl fld="1" item="3"/>
          <tpl fld="4" item="117"/>
          <tpl fld="0" item="0"/>
        </tpls>
      </n>
      <n v="39061.83" in="0">
        <tpls c="4">
          <tpl fld="2" item="1"/>
          <tpl fld="6" item="106"/>
          <tpl fld="3" item="0"/>
          <tpl fld="0" item="1"/>
        </tpls>
      </n>
      <n v="502312.39" in="0">
        <tpls c="4">
          <tpl fld="2" item="1"/>
          <tpl fld="6" item="106"/>
          <tpl fld="3" item="1"/>
          <tpl fld="0" item="1"/>
        </tpls>
      </n>
      <n v="1210588.97" in="0">
        <tpls c="4">
          <tpl fld="2" item="2"/>
          <tpl fld="6" item="106"/>
          <tpl fld="3" item="2"/>
          <tpl fld="0" item="1"/>
        </tpls>
      </n>
      <n v="1108563.83" in="0">
        <tpls c="4">
          <tpl fld="2" item="2"/>
          <tpl fld="6" item="106"/>
          <tpl fld="3" item="3"/>
          <tpl fld="0" item="1"/>
        </tpls>
      </n>
      <n v="535569.48" in="0">
        <tpls c="4">
          <tpl fld="2" item="2"/>
          <tpl fld="6" item="106"/>
          <tpl fld="3" item="1"/>
          <tpl fld="0" item="1"/>
        </tpls>
      </n>
      <n v="424634.46" in="0">
        <tpls c="4">
          <tpl fld="2" item="1"/>
          <tpl fld="6" item="106"/>
          <tpl fld="3" item="4"/>
          <tpl fld="0" item="1"/>
        </tpls>
      </n>
      <n v="830418.12" in="0">
        <tpls c="4">
          <tpl fld="2" item="1"/>
          <tpl fld="6" item="106"/>
          <tpl fld="3" item="3"/>
          <tpl fld="0" item="1"/>
        </tpls>
      </n>
      <n v="166270.01999999999" in="0">
        <tpls c="4">
          <tpl fld="2" item="1"/>
          <tpl fld="6" item="106"/>
          <tpl fld="3" item="5"/>
          <tpl fld="0" item="1"/>
        </tpls>
      </n>
      <n v="1098278.04" in="0">
        <tpls c="4">
          <tpl fld="2" item="1"/>
          <tpl fld="6" item="106"/>
          <tpl fld="3" item="2"/>
          <tpl fld="0" item="1"/>
        </tpls>
      </n>
      <n v="273231.09000000003" in="0">
        <tpls c="4">
          <tpl fld="2" item="2"/>
          <tpl fld="6" item="106"/>
          <tpl fld="3" item="5"/>
          <tpl fld="0" item="1"/>
        </tpls>
      </n>
      <n v="3158489.03" in="0">
        <tpls c="4">
          <tpl fld="2" item="2"/>
          <tpl fld="6" item="106"/>
          <tpl fld="3" item="6"/>
          <tpl fld="0" item="1"/>
        </tpls>
      </n>
      <n v="2715739.38" in="0">
        <tpls c="4">
          <tpl fld="2" item="1"/>
          <tpl fld="6" item="106"/>
          <tpl fld="3" item="6"/>
          <tpl fld="0" item="1"/>
        </tpls>
      </n>
      <n v="28960.46" in="0">
        <tpls c="4">
          <tpl fld="2" item="2"/>
          <tpl fld="6" item="106"/>
          <tpl fld="3" item="0"/>
          <tpl fld="0" item="1"/>
        </tpls>
      </n>
      <n v="472783.83" in="0">
        <tpls c="4">
          <tpl fld="2" item="2"/>
          <tpl fld="6" item="106"/>
          <tpl fld="3" item="4"/>
          <tpl fld="0" item="1"/>
        </tpls>
      </n>
      <n v="1174.29" in="0">
        <tpls c="3">
          <tpl fld="1" item="4"/>
          <tpl fld="4" item="117"/>
          <tpl fld="0" item="0"/>
        </tpls>
      </n>
      <n v="1201.95" in="0">
        <tpls c="3">
          <tpl fld="1" item="5"/>
          <tpl fld="4" item="117"/>
          <tpl fld="0" item="0"/>
        </tpls>
      </n>
      <n v="468154.94" in="0">
        <tpls c="4">
          <tpl fld="2" item="3"/>
          <tpl fld="6" item="106"/>
          <tpl fld="3" item="4"/>
          <tpl fld="0" item="1"/>
        </tpls>
      </n>
      <n v="26985.63" in="0">
        <tpls c="4">
          <tpl fld="2" item="3"/>
          <tpl fld="6" item="106"/>
          <tpl fld="3" item="0"/>
          <tpl fld="0" item="1"/>
        </tpls>
      </n>
      <n v="496670.64" in="0">
        <tpls c="4">
          <tpl fld="2" item="3"/>
          <tpl fld="6" item="106"/>
          <tpl fld="3" item="1"/>
          <tpl fld="0" item="1"/>
        </tpls>
      </n>
      <n v="1315033.52" in="0">
        <tpls c="4">
          <tpl fld="2" item="4"/>
          <tpl fld="6" item="106"/>
          <tpl fld="3" item="2"/>
          <tpl fld="0" item="1"/>
        </tpls>
      </n>
      <n v="218924.58" in="0">
        <tpls c="4">
          <tpl fld="2" item="4"/>
          <tpl fld="6" item="106"/>
          <tpl fld="3" item="5"/>
          <tpl fld="0" item="1"/>
        </tpls>
      </n>
      <n v="1229513.54" in="0">
        <tpls c="4">
          <tpl fld="2" item="4"/>
          <tpl fld="6" item="106"/>
          <tpl fld="3" item="3"/>
          <tpl fld="0" item="1"/>
        </tpls>
      </n>
      <n v="1171947.95" in="0">
        <tpls c="4">
          <tpl fld="2" item="3"/>
          <tpl fld="6" item="106"/>
          <tpl fld="3" item="2"/>
          <tpl fld="0" item="1"/>
        </tpls>
      </n>
      <n v="180440.82" in="0">
        <tpls c="4">
          <tpl fld="2" item="3"/>
          <tpl fld="6" item="106"/>
          <tpl fld="3" item="5"/>
          <tpl fld="0" item="1"/>
        </tpls>
      </n>
      <n v="25676.71" in="0">
        <tpls c="4">
          <tpl fld="2" item="4"/>
          <tpl fld="6" item="106"/>
          <tpl fld="3" item="0"/>
          <tpl fld="0" item="1"/>
        </tpls>
      </n>
      <n v="2830728.41" in="0">
        <tpls c="4">
          <tpl fld="2" item="3"/>
          <tpl fld="6" item="106"/>
          <tpl fld="3" item="6"/>
          <tpl fld="0" item="1"/>
        </tpls>
      </n>
      <n v="1139.8800000000001" in="0">
        <tpls c="3">
          <tpl fld="1" item="7"/>
          <tpl fld="4" item="117"/>
          <tpl fld="0" item="0"/>
        </tpls>
      </n>
      <n v="927319.2" in="0">
        <tpls c="4">
          <tpl fld="2" item="3"/>
          <tpl fld="6" item="106"/>
          <tpl fld="3" item="3"/>
          <tpl fld="0" item="1"/>
        </tpls>
      </n>
      <n v="3318444.28" in="0">
        <tpls c="4">
          <tpl fld="2" item="4"/>
          <tpl fld="6" item="106"/>
          <tpl fld="3" item="6"/>
          <tpl fld="0" item="1"/>
        </tpls>
      </n>
      <n v="583361.62" in="0">
        <tpls c="4">
          <tpl fld="2" item="4"/>
          <tpl fld="6" item="106"/>
          <tpl fld="3" item="1"/>
          <tpl fld="0" item="1"/>
        </tpls>
      </n>
      <n v="1198.96" in="0">
        <tpls c="3">
          <tpl fld="1" item="6"/>
          <tpl fld="4" item="117"/>
          <tpl fld="0" item="0"/>
        </tpls>
      </n>
      <n v="489251.94" in="0">
        <tpls c="4">
          <tpl fld="2" item="4"/>
          <tpl fld="6" item="106"/>
          <tpl fld="3" item="4"/>
          <tpl fld="0" item="1"/>
        </tpls>
      </n>
      <n v="1328730.26" in="0">
        <tpls c="4">
          <tpl fld="2" item="6"/>
          <tpl fld="6" item="106"/>
          <tpl fld="3" item="3"/>
          <tpl fld="0" item="1"/>
        </tpls>
      </n>
      <n v="121308.68" in="0">
        <tpls c="4">
          <tpl fld="2" item="5"/>
          <tpl fld="6" item="106"/>
          <tpl fld="3" item="5"/>
          <tpl fld="0" item="1"/>
        </tpls>
      </n>
      <n v="458669.86" in="0">
        <tpls c="4">
          <tpl fld="2" item="5"/>
          <tpl fld="6" item="106"/>
          <tpl fld="3" item="4"/>
          <tpl fld="0" item="1"/>
        </tpls>
      </n>
      <n v="511524.92" in="0">
        <tpls c="4">
          <tpl fld="2" item="5"/>
          <tpl fld="6" item="106"/>
          <tpl fld="3" item="1"/>
          <tpl fld="0" item="1"/>
        </tpls>
      </n>
      <n v="33103.199999999997" in="0">
        <tpls c="4">
          <tpl fld="2" item="5"/>
          <tpl fld="6" item="106"/>
          <tpl fld="3" item="0"/>
          <tpl fld="0" item="1"/>
        </tpls>
      </n>
      <n v="939195.12" in="0">
        <tpls c="4">
          <tpl fld="2" item="5"/>
          <tpl fld="6" item="106"/>
          <tpl fld="3" item="3"/>
          <tpl fld="0" item="1"/>
        </tpls>
      </n>
      <n v="246522.68" in="0">
        <tpls c="4">
          <tpl fld="2" item="6"/>
          <tpl fld="6" item="106"/>
          <tpl fld="3" item="5"/>
          <tpl fld="0" item="1"/>
        </tpls>
      </n>
      <n v="18216.939999999999" in="0">
        <tpls c="4">
          <tpl fld="2" item="6"/>
          <tpl fld="6" item="106"/>
          <tpl fld="3" item="0"/>
          <tpl fld="0" item="1"/>
        </tpls>
      </n>
      <n v="1271223.3700000001" in="0">
        <tpls c="4">
          <tpl fld="2" item="6"/>
          <tpl fld="6" item="106"/>
          <tpl fld="3" item="2"/>
          <tpl fld="0" item="1"/>
        </tpls>
      </n>
      <n v="1257.56" in="0">
        <tpls c="3">
          <tpl fld="1" item="8"/>
          <tpl fld="4" item="117"/>
          <tpl fld="0" item="0"/>
        </tpls>
      </n>
      <n v="1186549.8700000001" in="0">
        <tpls c="4">
          <tpl fld="2" item="5"/>
          <tpl fld="6" item="106"/>
          <tpl fld="3" item="2"/>
          <tpl fld="0" item="1"/>
        </tpls>
      </n>
      <n v="1138.8599999999999" in="0">
        <tpls c="3">
          <tpl fld="1" item="9"/>
          <tpl fld="4" item="117"/>
          <tpl fld="0" item="0"/>
        </tpls>
      </n>
      <n v="3575149.42" in="0">
        <tpls c="4">
          <tpl fld="2" item="6"/>
          <tpl fld="6" item="106"/>
          <tpl fld="3" item="6"/>
          <tpl fld="0" item="1"/>
        </tpls>
      </n>
      <n v="3033621.1" in="0">
        <tpls c="4">
          <tpl fld="2" item="5"/>
          <tpl fld="6" item="106"/>
          <tpl fld="3" item="6"/>
          <tpl fld="0" item="1"/>
        </tpls>
      </n>
      <n v="520696.38" in="0">
        <tpls c="4">
          <tpl fld="2" item="6"/>
          <tpl fld="6" item="106"/>
          <tpl fld="3" item="4"/>
          <tpl fld="0" item="1"/>
        </tpls>
      </n>
      <n v="569334.65" in="0">
        <tpls c="4">
          <tpl fld="2" item="6"/>
          <tpl fld="6" item="106"/>
          <tpl fld="3" item="1"/>
          <tpl fld="0" item="1"/>
        </tpls>
      </n>
      <n v="3871816.36" in="0">
        <tpls c="4">
          <tpl fld="2" item="7"/>
          <tpl fld="6" item="106"/>
          <tpl fld="3" item="6"/>
          <tpl fld="0" item="1"/>
        </tpls>
      </n>
      <n v="1174713.57" in="0">
        <tpls c="4">
          <tpl fld="2" item="8"/>
          <tpl fld="6" item="106"/>
          <tpl fld="3" item="2"/>
          <tpl fld="0" item="1"/>
        </tpls>
      </n>
      <n v="15986.36" in="0">
        <tpls c="4">
          <tpl fld="2" item="7"/>
          <tpl fld="6" item="106"/>
          <tpl fld="3" item="0"/>
          <tpl fld="0" item="1"/>
        </tpls>
      </n>
      <n v="439671.35" in="0">
        <tpls c="4">
          <tpl fld="2" item="8"/>
          <tpl fld="6" item="106"/>
          <tpl fld="3" item="4"/>
          <tpl fld="0" item="1"/>
        </tpls>
      </n>
      <n v="200881" in="0">
        <tpls c="4">
          <tpl fld="2" item="8"/>
          <tpl fld="6" item="106"/>
          <tpl fld="3" item="5"/>
          <tpl fld="0" item="1"/>
        </tpls>
      </n>
      <n v="493376.26" in="0">
        <tpls c="4">
          <tpl fld="2" item="8"/>
          <tpl fld="6" item="106"/>
          <tpl fld="3" item="1"/>
          <tpl fld="0" item="1"/>
        </tpls>
      </n>
      <n v="571798.84" in="0">
        <tpls c="4">
          <tpl fld="2" item="7"/>
          <tpl fld="6" item="106"/>
          <tpl fld="3" item="1"/>
          <tpl fld="0" item="1"/>
        </tpls>
      </n>
      <n v="2919152.56" in="0">
        <tpls c="4">
          <tpl fld="2" item="8"/>
          <tpl fld="6" item="106"/>
          <tpl fld="3" item="6"/>
          <tpl fld="0" item="1"/>
        </tpls>
      </n>
      <n v="1257.83" in="0">
        <tpls c="3">
          <tpl fld="1" item="10"/>
          <tpl fld="4" item="117"/>
          <tpl fld="0" item="0"/>
        </tpls>
      </n>
      <n v="1259258.27" in="0">
        <tpls c="4">
          <tpl fld="2" item="7"/>
          <tpl fld="6" item="106"/>
          <tpl fld="3" item="2"/>
          <tpl fld="0" item="1"/>
        </tpls>
      </n>
      <n v="456827.96" in="0">
        <tpls c="4">
          <tpl fld="2" item="7"/>
          <tpl fld="6" item="106"/>
          <tpl fld="3" item="4"/>
          <tpl fld="0" item="1"/>
        </tpls>
      </n>
      <n v="1335361.06" in="0">
        <tpls c="4">
          <tpl fld="2" item="7"/>
          <tpl fld="6" item="106"/>
          <tpl fld="3" item="3"/>
          <tpl fld="0" item="1"/>
        </tpls>
      </n>
      <n v="968343.6" in="0">
        <tpls c="4">
          <tpl fld="2" item="8"/>
          <tpl fld="6" item="106"/>
          <tpl fld="3" item="3"/>
          <tpl fld="0" item="1"/>
        </tpls>
      </n>
      <n v="253635.28" in="0">
        <tpls c="4">
          <tpl fld="2" item="7"/>
          <tpl fld="6" item="106"/>
          <tpl fld="3" item="5"/>
          <tpl fld="0" item="1"/>
        </tpls>
      </n>
      <n v="26497.79" in="0">
        <tpls c="4">
          <tpl fld="2" item="8"/>
          <tpl fld="6" item="106"/>
          <tpl fld="3" item="0"/>
          <tpl fld="0" item="1"/>
        </tpls>
      </n>
      <n v="557107.41" in="0">
        <tpls c="4">
          <tpl fld="2" item="9"/>
          <tpl fld="6" item="106"/>
          <tpl fld="3" item="4"/>
          <tpl fld="0" item="1"/>
        </tpls>
      </n>
      <n v="1396817.37" in="0">
        <tpls c="4">
          <tpl fld="2" item="9"/>
          <tpl fld="6" item="106"/>
          <tpl fld="3" item="3"/>
          <tpl fld="0" item="1"/>
        </tpls>
      </n>
      <n v="1403783.38" in="0">
        <tpls c="4">
          <tpl fld="2" item="9"/>
          <tpl fld="6" item="106"/>
          <tpl fld="3" item="2"/>
          <tpl fld="0" item="1"/>
        </tpls>
      </n>
      <n v="17646.79" in="0">
        <tpls c="4">
          <tpl fld="2" item="9"/>
          <tpl fld="6" item="106"/>
          <tpl fld="3" item="0"/>
          <tpl fld="0" item="1"/>
        </tpls>
      </n>
      <n v="584539.25" in="0">
        <tpls c="4">
          <tpl fld="2" item="9"/>
          <tpl fld="6" item="106"/>
          <tpl fld="3" item="1"/>
          <tpl fld="0" item="1"/>
        </tpls>
      </n>
      <n v="4020044.58" in="0">
        <tpls c="4">
          <tpl fld="2" item="9"/>
          <tpl fld="6" item="106"/>
          <tpl fld="3" item="6"/>
          <tpl fld="0" item="1"/>
        </tpls>
      </n>
      <n v="166795.9" in="0">
        <tpls c="4">
          <tpl fld="2" item="9"/>
          <tpl fld="6" item="106"/>
          <tpl fld="3" item="5"/>
          <tpl fld="0" item="1"/>
        </tpls>
      </n>
      <n v="1250.17" in="0">
        <tpls c="3">
          <tpl fld="1" item="11"/>
          <tpl fld="4" item="117"/>
          <tpl fld="0" item="0"/>
        </tpls>
      </n>
      <n v="674555.47" in="0">
        <tpls c="4">
          <tpl fld="2" item="10"/>
          <tpl fld="6" item="106"/>
          <tpl fld="3" item="1"/>
          <tpl fld="0" item="1"/>
        </tpls>
      </n>
      <n v="4011688.44" in="0">
        <tpls c="4">
          <tpl fld="2" item="10"/>
          <tpl fld="6" item="106"/>
          <tpl fld="3" item="6"/>
          <tpl fld="0" item="1"/>
        </tpls>
      </n>
      <n v="1500389.84" in="0">
        <tpls c="4">
          <tpl fld="2" item="10"/>
          <tpl fld="6" item="106"/>
          <tpl fld="3" item="3"/>
          <tpl fld="0" item="1"/>
        </tpls>
      </n>
      <n v="117481.76" in="0">
        <tpls c="4">
          <tpl fld="2" item="10"/>
          <tpl fld="6" item="106"/>
          <tpl fld="3" item="5"/>
          <tpl fld="0" item="1"/>
        </tpls>
      </n>
      <n v="1527006.16" in="0">
        <tpls c="4">
          <tpl fld="2" item="10"/>
          <tpl fld="6" item="106"/>
          <tpl fld="3" item="2"/>
          <tpl fld="0" item="1"/>
        </tpls>
      </n>
      <n v="10688.93" in="0">
        <tpls c="4">
          <tpl fld="2" item="10"/>
          <tpl fld="6" item="106"/>
          <tpl fld="3" item="0"/>
          <tpl fld="0" item="1"/>
        </tpls>
      </n>
      <n v="517709.97" in="0">
        <tpls c="4">
          <tpl fld="2" item="10"/>
          <tpl fld="6" item="106"/>
          <tpl fld="3" item="4"/>
          <tpl fld="0" item="1"/>
        </tpls>
      </n>
      <n v="1245.46" in="0">
        <tpls c="3">
          <tpl fld="1" item="12"/>
          <tpl fld="4" item="117"/>
          <tpl fld="0" item="0"/>
        </tpls>
      </n>
      <n v="206760.41" in="0">
        <tpls c="4">
          <tpl fld="2" item="11"/>
          <tpl fld="6" item="106"/>
          <tpl fld="3" item="5"/>
          <tpl fld="0" item="1"/>
        </tpls>
      </n>
      <n v="536689.81000000006" in="0">
        <tpls c="4">
          <tpl fld="2" item="11"/>
          <tpl fld="6" item="106"/>
          <tpl fld="3" item="4"/>
          <tpl fld="0" item="1"/>
        </tpls>
      </n>
      <n v="4187884.67" in="0">
        <tpls c="4">
          <tpl fld="2" item="11"/>
          <tpl fld="6" item="106"/>
          <tpl fld="3" item="6"/>
          <tpl fld="0" item="1"/>
        </tpls>
      </n>
      <n v="1735502.7" in="0">
        <tpls c="4">
          <tpl fld="2" item="11"/>
          <tpl fld="6" item="106"/>
          <tpl fld="3" item="2"/>
          <tpl fld="0" item="1"/>
        </tpls>
      </n>
      <n v="1230.31" in="0">
        <tpls c="3">
          <tpl fld="1" item="13"/>
          <tpl fld="4" item="117"/>
          <tpl fld="0" item="0"/>
        </tpls>
      </n>
      <n v="33954.5" in="0">
        <tpls c="4">
          <tpl fld="2" item="11"/>
          <tpl fld="6" item="106"/>
          <tpl fld="3" item="0"/>
          <tpl fld="0" item="1"/>
        </tpls>
      </n>
      <n v="1543210.67" in="0">
        <tpls c="4">
          <tpl fld="2" item="11"/>
          <tpl fld="6" item="106"/>
          <tpl fld="3" item="3"/>
          <tpl fld="0" item="1"/>
        </tpls>
      </n>
      <n v="760499.02" in="0">
        <tpls c="4">
          <tpl fld="2" item="11"/>
          <tpl fld="6" item="106"/>
          <tpl fld="3" item="1"/>
          <tpl fld="0" item="1"/>
        </tpls>
      </n>
      <n v="6936.35" in="0">
        <tpls c="4">
          <tpl fld="2" item="12"/>
          <tpl fld="6" item="106"/>
          <tpl fld="3" item="0"/>
          <tpl fld="0" item="1"/>
        </tpls>
      </n>
      <n v="124775.53" in="0">
        <tpls c="4">
          <tpl fld="2" item="12"/>
          <tpl fld="6" item="106"/>
          <tpl fld="3" item="5"/>
          <tpl fld="0" item="1"/>
        </tpls>
      </n>
      <n v="1997547.56" in="0">
        <tpls c="4">
          <tpl fld="2" item="12"/>
          <tpl fld="6" item="106"/>
          <tpl fld="3" item="2"/>
          <tpl fld="0" item="1"/>
        </tpls>
      </n>
      <n v="753419.75" in="0">
        <tpls c="4">
          <tpl fld="2" item="12"/>
          <tpl fld="6" item="106"/>
          <tpl fld="3" item="1"/>
          <tpl fld="0" item="1"/>
        </tpls>
      </n>
      <n v="575841.52" in="0">
        <tpls c="4">
          <tpl fld="2" item="12"/>
          <tpl fld="6" item="106"/>
          <tpl fld="3" item="4"/>
          <tpl fld="0" item="1"/>
        </tpls>
      </n>
      <n v="1622513.14" in="0">
        <tpls c="4">
          <tpl fld="2" item="12"/>
          <tpl fld="6" item="106"/>
          <tpl fld="3" item="3"/>
          <tpl fld="0" item="1"/>
        </tpls>
      </n>
      <n v="4385581.3499999996" in="0">
        <tpls c="4">
          <tpl fld="2" item="12"/>
          <tpl fld="6" item="106"/>
          <tpl fld="3" item="6"/>
          <tpl fld="0" item="1"/>
        </tpls>
      </n>
      <n v="1239.2" in="0">
        <tpls c="3">
          <tpl fld="1" item="14"/>
          <tpl fld="4" item="117"/>
          <tpl fld="0" item="0"/>
        </tpls>
      </n>
      <n v="13707.66" in="0">
        <tpls c="4">
          <tpl fld="2" item="13"/>
          <tpl fld="6" item="106"/>
          <tpl fld="3" item="0"/>
          <tpl fld="0" item="1"/>
        </tpls>
      </n>
      <n v="623979.68999999994" in="0">
        <tpls c="4">
          <tpl fld="2" item="13"/>
          <tpl fld="6" item="106"/>
          <tpl fld="3" item="4"/>
          <tpl fld="0" item="1"/>
        </tpls>
      </n>
      <n v="767564.71" in="0">
        <tpls c="4">
          <tpl fld="2" item="13"/>
          <tpl fld="6" item="106"/>
          <tpl fld="3" item="1"/>
          <tpl fld="0" item="1"/>
        </tpls>
      </n>
      <n v="4699412.3" in="0">
        <tpls c="4">
          <tpl fld="2" item="13"/>
          <tpl fld="6" item="106"/>
          <tpl fld="3" item="6"/>
          <tpl fld="0" item="1"/>
        </tpls>
      </n>
      <n v="77224.45" in="0">
        <tpls c="4">
          <tpl fld="2" item="13"/>
          <tpl fld="6" item="106"/>
          <tpl fld="3" item="5"/>
          <tpl fld="0" item="1"/>
        </tpls>
      </n>
      <n v="1742628.14" in="0">
        <tpls c="4">
          <tpl fld="2" item="13"/>
          <tpl fld="6" item="106"/>
          <tpl fld="3" item="3"/>
          <tpl fld="0" item="1"/>
        </tpls>
      </n>
      <n v="2182233.63" in="0">
        <tpls c="4">
          <tpl fld="2" item="13"/>
          <tpl fld="6" item="106"/>
          <tpl fld="3" item="2"/>
          <tpl fld="0" item="1"/>
        </tpls>
      </n>
      <n v="1292.43" in="0">
        <tpls c="3">
          <tpl fld="1" item="15"/>
          <tpl fld="4" item="117"/>
          <tpl fld="0" item="0"/>
        </tpls>
      </n>
      <n v="691426.93" in="0">
        <tpls c="4">
          <tpl fld="2" item="14"/>
          <tpl fld="6" item="106"/>
          <tpl fld="3" item="4"/>
          <tpl fld="0" item="1"/>
        </tpls>
      </n>
      <n v="1773352.95" in="0">
        <tpls c="4">
          <tpl fld="2" item="14"/>
          <tpl fld="6" item="106"/>
          <tpl fld="3" item="3"/>
          <tpl fld="0" item="1"/>
        </tpls>
      </n>
      <n v="2420445.98" in="0">
        <tpls c="4">
          <tpl fld="2" item="14"/>
          <tpl fld="6" item="106"/>
          <tpl fld="3" item="2"/>
          <tpl fld="0" item="1"/>
        </tpls>
      </n>
      <n v="88180.01" in="0">
        <tpls c="4">
          <tpl fld="2" item="14"/>
          <tpl fld="6" item="106"/>
          <tpl fld="3" item="5"/>
          <tpl fld="0" item="1"/>
        </tpls>
      </n>
      <n v="5059582.74" in="0">
        <tpls c="4">
          <tpl fld="2" item="14"/>
          <tpl fld="6" item="106"/>
          <tpl fld="3" item="6"/>
          <tpl fld="0" item="1"/>
        </tpls>
      </n>
      <n v="778580.69" in="0">
        <tpls c="4">
          <tpl fld="2" item="14"/>
          <tpl fld="6" item="106"/>
          <tpl fld="3" item="1"/>
          <tpl fld="0" item="1"/>
        </tpls>
      </n>
      <n v="8618.9500000000007" in="0">
        <tpls c="4">
          <tpl fld="2" item="14"/>
          <tpl fld="6" item="106"/>
          <tpl fld="3" item="0"/>
          <tpl fld="0" item="1"/>
        </tpls>
      </n>
      <n v="1298.54" in="0">
        <tpls c="3">
          <tpl fld="1" item="16"/>
          <tpl fld="4" item="117"/>
          <tpl fld="0" item="0"/>
        </tpls>
      </n>
      <n v="659162.02" in="0">
        <tpls c="4">
          <tpl fld="2" item="15"/>
          <tpl fld="6" item="106"/>
          <tpl fld="3" item="4"/>
          <tpl fld="0" item="1"/>
        </tpls>
      </n>
      <n v="2296753.48" in="0">
        <tpls c="4">
          <tpl fld="2" item="15"/>
          <tpl fld="6" item="106"/>
          <tpl fld="3" item="2"/>
          <tpl fld="0" item="1"/>
        </tpls>
      </n>
      <n v="1757035.76" in="0">
        <tpls c="4">
          <tpl fld="2" item="15"/>
          <tpl fld="6" item="106"/>
          <tpl fld="3" item="3"/>
          <tpl fld="0" item="1"/>
        </tpls>
      </n>
      <n v="799632.02" in="0">
        <tpls c="4">
          <tpl fld="2" item="15"/>
          <tpl fld="6" item="106"/>
          <tpl fld="3" item="1"/>
          <tpl fld="0" item="1"/>
        </tpls>
      </n>
      <n v="5108217.63" in="0">
        <tpls c="4">
          <tpl fld="2" item="15"/>
          <tpl fld="6" item="106"/>
          <tpl fld="3" item="6"/>
          <tpl fld="0" item="1"/>
        </tpls>
      </n>
      <n v="7800.17" in="0">
        <tpls c="4">
          <tpl fld="2" item="15"/>
          <tpl fld="6" item="106"/>
          <tpl fld="3" item="0"/>
          <tpl fld="0" item="1"/>
        </tpls>
      </n>
      <n v="18639.04" in="0">
        <tpls c="4">
          <tpl fld="2" item="15"/>
          <tpl fld="6" item="106"/>
          <tpl fld="3" item="5"/>
          <tpl fld="0" item="1"/>
        </tpls>
      </n>
      <n v="1304.1400000000001" in="0">
        <tpls c="3">
          <tpl fld="1" item="17"/>
          <tpl fld="4" item="117"/>
          <tpl fld="0" item="0"/>
        </tpls>
      </n>
      <n v="825082.62" in="0">
        <tpls c="4">
          <tpl fld="2" item="16"/>
          <tpl fld="6" item="106"/>
          <tpl fld="3" item="1"/>
          <tpl fld="0" item="1"/>
        </tpls>
      </n>
      <n v="2373633.58" in="0">
        <tpls c="4">
          <tpl fld="2" item="16"/>
          <tpl fld="6" item="106"/>
          <tpl fld="3" item="2"/>
          <tpl fld="0" item="1"/>
        </tpls>
      </n>
      <n v="720379.38" in="0">
        <tpls c="4">
          <tpl fld="2" item="16"/>
          <tpl fld="6" item="106"/>
          <tpl fld="3" item="4"/>
          <tpl fld="0" item="1"/>
        </tpls>
      </n>
      <n v="1842993.15" in="0">
        <tpls c="4">
          <tpl fld="2" item="16"/>
          <tpl fld="6" item="106"/>
          <tpl fld="3" item="3"/>
          <tpl fld="0" item="1"/>
        </tpls>
      </n>
      <n v="5141795.49" in="0">
        <tpls c="4">
          <tpl fld="2" item="16"/>
          <tpl fld="6" item="106"/>
          <tpl fld="3" item="6"/>
          <tpl fld="0" item="1"/>
        </tpls>
      </n>
      <n v="11640.43" in="0">
        <tpls c="4">
          <tpl fld="2" item="16"/>
          <tpl fld="6" item="106"/>
          <tpl fld="3" item="0"/>
          <tpl fld="0" item="1"/>
        </tpls>
      </n>
      <n v="106819.23" in="0">
        <tpls c="4">
          <tpl fld="2" item="16"/>
          <tpl fld="6" item="106"/>
          <tpl fld="3" item="5"/>
          <tpl fld="0" item="1"/>
        </tpls>
      </n>
      <n v="1309.53" in="0">
        <tpls c="3">
          <tpl fld="1" item="18"/>
          <tpl fld="4" item="117"/>
          <tpl fld="0" item="0"/>
        </tpls>
      </n>
      <n v="5085265.5" in="0">
        <tpls c="4">
          <tpl fld="2" item="17"/>
          <tpl fld="6" item="106"/>
          <tpl fld="3" item="6"/>
          <tpl fld="0" item="1"/>
        </tpls>
      </n>
      <n v="2491701.5699999998" in="0">
        <tpls c="4">
          <tpl fld="2" item="17"/>
          <tpl fld="6" item="106"/>
          <tpl fld="3" item="2"/>
          <tpl fld="0" item="1"/>
        </tpls>
      </n>
      <n v="6618.61" in="0">
        <tpls c="4">
          <tpl fld="2" item="17"/>
          <tpl fld="6" item="106"/>
          <tpl fld="3" item="0"/>
          <tpl fld="0" item="1"/>
        </tpls>
      </n>
      <n v="1832041.09" in="0">
        <tpls c="4">
          <tpl fld="2" item="17"/>
          <tpl fld="6" item="106"/>
          <tpl fld="3" item="3"/>
          <tpl fld="0" item="1"/>
        </tpls>
      </n>
      <n v="1245.54" in="0">
        <tpls c="3">
          <tpl fld="1" item="19"/>
          <tpl fld="4" item="117"/>
          <tpl fld="0" item="0"/>
        </tpls>
      </n>
      <n v="840300.52" in="0">
        <tpls c="4">
          <tpl fld="2" item="17"/>
          <tpl fld="6" item="106"/>
          <tpl fld="3" item="4"/>
          <tpl fld="0" item="1"/>
        </tpls>
      </n>
      <n v="22451.21" in="0">
        <tpls c="4">
          <tpl fld="2" item="17"/>
          <tpl fld="6" item="106"/>
          <tpl fld="3" item="5"/>
          <tpl fld="0" item="1"/>
        </tpls>
      </n>
      <n v="1004447.96" in="0">
        <tpls c="4">
          <tpl fld="2" item="17"/>
          <tpl fld="6" item="106"/>
          <tpl fld="3" item="1"/>
          <tpl fld="0" item="1"/>
        </tpls>
      </n>
      <n v="1295.3499999999999" in="0">
        <tpls c="3">
          <tpl fld="1" item="20"/>
          <tpl fld="4" item="117"/>
          <tpl fld="0" item="0"/>
        </tpls>
      </n>
      <n v="772253.19" in="0">
        <tpls c="4">
          <tpl fld="2" item="18"/>
          <tpl fld="6" item="106"/>
          <tpl fld="3" item="4"/>
          <tpl fld="0" item="1"/>
        </tpls>
      </n>
      <n v="82834.570000000007" in="0">
        <tpls c="4">
          <tpl fld="2" item="18"/>
          <tpl fld="6" item="106"/>
          <tpl fld="3" item="5"/>
          <tpl fld="0" item="1"/>
        </tpls>
      </n>
      <n v="5169115.3099999996" in="0">
        <tpls c="4">
          <tpl fld="2" item="18"/>
          <tpl fld="6" item="106"/>
          <tpl fld="3" item="6"/>
          <tpl fld="0" item="1"/>
        </tpls>
      </n>
      <n v="2545455.16" in="0">
        <tpls c="4">
          <tpl fld="2" item="18"/>
          <tpl fld="6" item="106"/>
          <tpl fld="3" item="2"/>
          <tpl fld="0" item="1"/>
        </tpls>
      </n>
      <n v="1919879.79" in="0">
        <tpls c="4">
          <tpl fld="2" item="18"/>
          <tpl fld="6" item="106"/>
          <tpl fld="3" item="3"/>
          <tpl fld="0" item="1"/>
        </tpls>
      </n>
      <n v="978991.95" in="0">
        <tpls c="4">
          <tpl fld="2" item="18"/>
          <tpl fld="6" item="106"/>
          <tpl fld="3" item="1"/>
          <tpl fld="0" item="1"/>
        </tpls>
      </n>
      <n v="12906.74" in="0">
        <tpls c="4">
          <tpl fld="2" item="18"/>
          <tpl fld="6" item="106"/>
          <tpl fld="3" item="0"/>
          <tpl fld="0" item="1"/>
        </tpls>
      </n>
      <n v="9705.52" in="0">
        <tpls c="4">
          <tpl fld="2" item="19"/>
          <tpl fld="6" item="106"/>
          <tpl fld="3" item="0"/>
          <tpl fld="0" item="1"/>
        </tpls>
      </n>
      <n v="1320.05" in="0">
        <tpls c="3">
          <tpl fld="1" item="21"/>
          <tpl fld="4" item="117"/>
          <tpl fld="0" item="0"/>
        </tpls>
      </n>
      <n v="1921402.64" in="0">
        <tpls c="4">
          <tpl fld="2" item="19"/>
          <tpl fld="6" item="106"/>
          <tpl fld="3" item="3"/>
          <tpl fld="0" item="1"/>
        </tpls>
      </n>
      <n v="996565.88" in="0">
        <tpls c="4">
          <tpl fld="2" item="19"/>
          <tpl fld="6" item="106"/>
          <tpl fld="3" item="4"/>
          <tpl fld="0" item="1"/>
        </tpls>
      </n>
      <n v="1137724.6100000001" in="0">
        <tpls c="4">
          <tpl fld="2" item="19"/>
          <tpl fld="6" item="106"/>
          <tpl fld="3" item="1"/>
          <tpl fld="0" item="1"/>
        </tpls>
      </n>
      <n v="96283.67" in="0">
        <tpls c="4">
          <tpl fld="2" item="19"/>
          <tpl fld="6" item="106"/>
          <tpl fld="3" item="5"/>
          <tpl fld="0" item="1"/>
        </tpls>
      </n>
      <n v="5178247.03" in="0">
        <tpls c="4">
          <tpl fld="2" item="19"/>
          <tpl fld="6" item="106"/>
          <tpl fld="3" item="6"/>
          <tpl fld="0" item="1"/>
        </tpls>
      </n>
      <n v="2677608.2400000002" in="0">
        <tpls c="4">
          <tpl fld="2" item="19"/>
          <tpl fld="6" item="106"/>
          <tpl fld="3" item="2"/>
          <tpl fld="0" item="1"/>
        </tpls>
      </n>
      <n v="50115.8" in="0">
        <tpls c="4">
          <tpl fld="2" item="20"/>
          <tpl fld="6" item="106"/>
          <tpl fld="3" item="5"/>
          <tpl fld="0" item="1"/>
        </tpls>
      </n>
      <n v="1007234.48" in="0">
        <tpls c="4">
          <tpl fld="2" item="20"/>
          <tpl fld="6" item="106"/>
          <tpl fld="3" item="4"/>
          <tpl fld="0" item="1"/>
        </tpls>
      </n>
      <n v="1468011.28" in="0">
        <tpls c="4">
          <tpl fld="2" item="20"/>
          <tpl fld="6" item="106"/>
          <tpl fld="3" item="1"/>
          <tpl fld="0" item="1"/>
        </tpls>
      </n>
      <n v="1312.02" in="0">
        <tpls c="3">
          <tpl fld="1" item="22"/>
          <tpl fld="4" item="117"/>
          <tpl fld="0" item="0"/>
        </tpls>
      </n>
      <n v="5311290.3899999997" in="0">
        <tpls c="4">
          <tpl fld="2" item="20"/>
          <tpl fld="6" item="106"/>
          <tpl fld="3" item="6"/>
          <tpl fld="0" item="1"/>
        </tpls>
      </n>
      <n v="10970.3" in="0">
        <tpls c="4">
          <tpl fld="2" item="20"/>
          <tpl fld="6" item="106"/>
          <tpl fld="3" item="0"/>
          <tpl fld="0" item="1"/>
        </tpls>
      </n>
      <n v="1971950.33" in="0">
        <tpls c="4">
          <tpl fld="2" item="20"/>
          <tpl fld="6" item="106"/>
          <tpl fld="3" item="3"/>
          <tpl fld="0" item="1"/>
        </tpls>
      </n>
      <n v="2720553.34" in="0">
        <tpls c="4">
          <tpl fld="2" item="20"/>
          <tpl fld="6" item="106"/>
          <tpl fld="3" item="2"/>
          <tpl fld="0" item="1"/>
        </tpls>
      </n>
      <n v="1313.72" in="0">
        <tpls c="3">
          <tpl fld="1" item="23"/>
          <tpl fld="4" item="117"/>
          <tpl fld="0" item="0"/>
        </tpls>
      </n>
      <n v="28502.3" in="0">
        <tpls c="4">
          <tpl fld="2" item="21"/>
          <tpl fld="6" item="106"/>
          <tpl fld="3" item="5"/>
          <tpl fld="0" item="1"/>
        </tpls>
      </n>
      <n v="5755674.0999999996" in="0">
        <tpls c="4">
          <tpl fld="2" item="21"/>
          <tpl fld="6" item="106"/>
          <tpl fld="3" item="6"/>
          <tpl fld="0" item="1"/>
        </tpls>
      </n>
      <n v="3090994.19" in="0">
        <tpls c="4">
          <tpl fld="2" item="21"/>
          <tpl fld="6" item="106"/>
          <tpl fld="3" item="2"/>
          <tpl fld="0" item="1"/>
        </tpls>
      </n>
      <n v="2189028.91" in="0">
        <tpls c="4">
          <tpl fld="2" item="21"/>
          <tpl fld="6" item="106"/>
          <tpl fld="3" item="3"/>
          <tpl fld="0" item="1"/>
        </tpls>
      </n>
      <n v="1048269.19" in="0">
        <tpls c="4">
          <tpl fld="2" item="21"/>
          <tpl fld="6" item="106"/>
          <tpl fld="3" item="4"/>
          <tpl fld="0" item="1"/>
        </tpls>
      </n>
      <n v="8895.9500000000007" in="0">
        <tpls c="4">
          <tpl fld="2" item="21"/>
          <tpl fld="6" item="106"/>
          <tpl fld="3" item="0"/>
          <tpl fld="0" item="1"/>
        </tpls>
      </n>
      <n v="1815563.27" in="0">
        <tpls c="4">
          <tpl fld="2" item="21"/>
          <tpl fld="6" item="106"/>
          <tpl fld="3" item="1"/>
          <tpl fld="0" item="1"/>
        </tpls>
      </n>
      <n v="64570.8" in="0">
        <tpls c="4">
          <tpl fld="2" item="22"/>
          <tpl fld="6" item="106"/>
          <tpl fld="3" item="5"/>
          <tpl fld="0" item="1"/>
        </tpls>
      </n>
      <n v="16553.63" in="0">
        <tpls c="4">
          <tpl fld="2" item="22"/>
          <tpl fld="6" item="106"/>
          <tpl fld="3" item="0"/>
          <tpl fld="0" item="1"/>
        </tpls>
      </n>
      <n v="1584983.58" in="0">
        <tpls c="4">
          <tpl fld="2" item="22"/>
          <tpl fld="6" item="106"/>
          <tpl fld="3" item="1"/>
          <tpl fld="0" item="1"/>
        </tpls>
      </n>
      <n v="2235312.04" in="0">
        <tpls c="4">
          <tpl fld="2" item="22"/>
          <tpl fld="6" item="106"/>
          <tpl fld="3" item="3"/>
          <tpl fld="0" item="1"/>
        </tpls>
      </n>
      <n v="3191678.61" in="0">
        <tpls c="4">
          <tpl fld="2" item="22"/>
          <tpl fld="6" item="106"/>
          <tpl fld="3" item="2"/>
          <tpl fld="0" item="1"/>
        </tpls>
      </n>
      <n v="959052.56" in="0">
        <tpls c="4">
          <tpl fld="2" item="22"/>
          <tpl fld="6" item="106"/>
          <tpl fld="3" item="4"/>
          <tpl fld="0" item="1"/>
        </tpls>
      </n>
      <n v="6042160.0999999996" in="0">
        <tpls c="4">
          <tpl fld="2" item="22"/>
          <tpl fld="6" item="106"/>
          <tpl fld="3" item="6"/>
          <tpl fld="0" item="1"/>
        </tpls>
      </n>
      <n v="1288.8900000000001" in="0">
        <tpls c="3">
          <tpl fld="1" item="24"/>
          <tpl fld="4" item="117"/>
          <tpl fld="0" item="0"/>
        </tpls>
      </n>
      <n v="2341032.52" in="0">
        <tpls c="4">
          <tpl fld="2" item="23"/>
          <tpl fld="6" item="106"/>
          <tpl fld="3" item="3"/>
          <tpl fld="0" item="1"/>
        </tpls>
      </n>
      <n v="3523495.43" in="0">
        <tpls c="4">
          <tpl fld="2" item="23"/>
          <tpl fld="6" item="106"/>
          <tpl fld="3" item="2"/>
          <tpl fld="0" item="1"/>
        </tpls>
      </n>
      <n v="1286.54" in="0">
        <tpls c="3">
          <tpl fld="1" item="25"/>
          <tpl fld="4" item="117"/>
          <tpl fld="0" item="0"/>
        </tpls>
      </n>
      <n v="1300728.99" in="0">
        <tpls c="4">
          <tpl fld="2" item="23"/>
          <tpl fld="6" item="106"/>
          <tpl fld="3" item="4"/>
          <tpl fld="0" item="1"/>
        </tpls>
      </n>
      <n v="1712178.16" in="0">
        <tpls c="4">
          <tpl fld="2" item="23"/>
          <tpl fld="6" item="106"/>
          <tpl fld="3" item="1"/>
          <tpl fld="0" item="1"/>
        </tpls>
      </n>
      <n v="6378778.4000000004" in="0">
        <tpls c="4">
          <tpl fld="2" item="23"/>
          <tpl fld="6" item="106"/>
          <tpl fld="3" item="6"/>
          <tpl fld="0" item="1"/>
        </tpls>
      </n>
      <n v="55517.25" in="0">
        <tpls c="4">
          <tpl fld="2" item="23"/>
          <tpl fld="6" item="106"/>
          <tpl fld="3" item="0"/>
          <tpl fld="0" item="1"/>
        </tpls>
      </n>
      <n v="16448.59" in="0">
        <tpls c="4">
          <tpl fld="2" item="23"/>
          <tpl fld="6" item="106"/>
          <tpl fld="3" item="5"/>
          <tpl fld="0" item="1"/>
        </tpls>
      </n>
      <n v="2490678.2599999998" in="0">
        <tpls c="4">
          <tpl fld="2" item="24"/>
          <tpl fld="6" item="106"/>
          <tpl fld="3" item="3"/>
          <tpl fld="0" item="1"/>
        </tpls>
      </n>
      <n v="3825657.55" in="0">
        <tpls c="4">
          <tpl fld="2" item="24"/>
          <tpl fld="6" item="106"/>
          <tpl fld="3" item="2"/>
          <tpl fld="0" item="1"/>
        </tpls>
      </n>
      <n v="1558283.25" in="0">
        <tpls c="4">
          <tpl fld="2" item="24"/>
          <tpl fld="6" item="106"/>
          <tpl fld="3" item="1"/>
          <tpl fld="0" item="1"/>
        </tpls>
      </n>
      <n v="26858.19" in="0">
        <tpls c="4">
          <tpl fld="2" item="24"/>
          <tpl fld="6" item="106"/>
          <tpl fld="3" item="0"/>
          <tpl fld="0" item="1"/>
        </tpls>
      </n>
      <n v="1854054.69" in="0">
        <tpls c="4">
          <tpl fld="2" item="24"/>
          <tpl fld="6" item="106"/>
          <tpl fld="3" item="4"/>
          <tpl fld="0" item="1"/>
        </tpls>
      </n>
      <n v="37000" in="0">
        <tpls c="4">
          <tpl fld="2" item="24"/>
          <tpl fld="6" item="106"/>
          <tpl fld="3" item="5"/>
          <tpl fld="0" item="1"/>
        </tpls>
      </n>
      <n v="7033971.9500000002" in="0">
        <tpls c="4">
          <tpl fld="2" item="24"/>
          <tpl fld="6" item="106"/>
          <tpl fld="3" item="6"/>
          <tpl fld="0" item="1"/>
        </tpls>
      </n>
      <n v="1271.32" in="0">
        <tpls c="3">
          <tpl fld="1" item="26"/>
          <tpl fld="4" item="117"/>
          <tpl fld="0" item="0"/>
        </tpls>
      </n>
      <n v="1554770.52" in="0">
        <tpls c="4">
          <tpl fld="2" item="25"/>
          <tpl fld="6" item="106"/>
          <tpl fld="3" item="1"/>
          <tpl fld="0" item="1"/>
        </tpls>
      </n>
      <n v="2447452" in="0">
        <tpls c="4">
          <tpl fld="2" item="25"/>
          <tpl fld="6" item="106"/>
          <tpl fld="3" item="3"/>
          <tpl fld="0" item="1"/>
        </tpls>
      </n>
      <n v="119039.97" in="0">
        <tpls c="4">
          <tpl fld="2" item="25"/>
          <tpl fld="6" item="106"/>
          <tpl fld="3" item="5"/>
          <tpl fld="0" item="1"/>
        </tpls>
      </n>
      <n v="4047019.77" in="0">
        <tpls c="4">
          <tpl fld="2" item="25"/>
          <tpl fld="6" item="106"/>
          <tpl fld="3" item="2"/>
          <tpl fld="0" item="1"/>
        </tpls>
      </n>
      <n v="7541506.3300000001" in="0">
        <tpls c="4">
          <tpl fld="2" item="25"/>
          <tpl fld="6" item="106"/>
          <tpl fld="3" item="6"/>
          <tpl fld="0" item="1"/>
        </tpls>
      </n>
      <n v="18969.59" in="0">
        <tpls c="4">
          <tpl fld="2" item="25"/>
          <tpl fld="6" item="106"/>
          <tpl fld="3" item="0"/>
          <tpl fld="0" item="1"/>
        </tpls>
      </n>
      <n v="1310830.1200000001" in="0">
        <tpls c="4">
          <tpl fld="2" item="25"/>
          <tpl fld="6" item="106"/>
          <tpl fld="3" item="4"/>
          <tpl fld="0" item="1"/>
        </tpls>
      </n>
      <n v="1224.0899999999999" in="0">
        <tpls c="3">
          <tpl fld="1" item="27"/>
          <tpl fld="4" item="117"/>
          <tpl fld="0" item="0"/>
        </tpls>
      </n>
      <n v="9803.7999999999993" in="0">
        <tpls c="4">
          <tpl fld="2" item="26"/>
          <tpl fld="6" item="106"/>
          <tpl fld="3" item="0"/>
          <tpl fld="0" item="1"/>
        </tpls>
      </n>
      <n v="2348089.9" in="0">
        <tpls c="4">
          <tpl fld="2" item="26"/>
          <tpl fld="6" item="106"/>
          <tpl fld="3" item="3"/>
          <tpl fld="0" item="1"/>
        </tpls>
      </n>
      <n v="4084727.29" in="0">
        <tpls c="4">
          <tpl fld="2" item="26"/>
          <tpl fld="6" item="106"/>
          <tpl fld="3" item="2"/>
          <tpl fld="0" item="1"/>
        </tpls>
      </n>
      <n v="1264.47" in="0">
        <tpls c="3">
          <tpl fld="1" item="28"/>
          <tpl fld="4" item="117"/>
          <tpl fld="0" item="0"/>
        </tpls>
      </n>
      <n v="504726.45" in="0">
        <tpls c="4">
          <tpl fld="2" item="26"/>
          <tpl fld="6" item="106"/>
          <tpl fld="3" item="5"/>
          <tpl fld="0" item="1"/>
        </tpls>
      </n>
      <n v="1403054.16" in="0">
        <tpls c="4">
          <tpl fld="2" item="26"/>
          <tpl fld="6" item="106"/>
          <tpl fld="3" item="4"/>
          <tpl fld="0" item="1"/>
        </tpls>
      </n>
      <n v="1604844.48" in="0">
        <tpls c="4">
          <tpl fld="2" item="26"/>
          <tpl fld="6" item="106"/>
          <tpl fld="3" item="1"/>
          <tpl fld="0" item="1"/>
        </tpls>
      </n>
      <n v="7348456.6500000004" in="0">
        <tpls c="4">
          <tpl fld="2" item="26"/>
          <tpl fld="6" item="106"/>
          <tpl fld="3" item="6"/>
          <tpl fld="0" item="1"/>
        </tpls>
      </n>
      <n v="2734010.47" in="0">
        <tpls c="4">
          <tpl fld="2" item="27"/>
          <tpl fld="6" item="106"/>
          <tpl fld="3" item="3"/>
          <tpl fld="0" item="1"/>
        </tpls>
      </n>
      <n v="40568.32" in="0">
        <tpls c="4">
          <tpl fld="2" item="27"/>
          <tpl fld="6" item="106"/>
          <tpl fld="3" item="0"/>
          <tpl fld="0" item="1"/>
        </tpls>
      </n>
      <n v="1807755.64" in="0">
        <tpls c="4">
          <tpl fld="2" item="27"/>
          <tpl fld="6" item="106"/>
          <tpl fld="3" item="1"/>
          <tpl fld="0" item="1"/>
        </tpls>
      </n>
      <n v="4253083.7699999996" in="0">
        <tpls c="4">
          <tpl fld="2" item="27"/>
          <tpl fld="6" item="106"/>
          <tpl fld="3" item="2"/>
          <tpl fld="0" item="1"/>
        </tpls>
      </n>
      <n v="162923.23000000001" in="0">
        <tpls c="4">
          <tpl fld="2" item="27"/>
          <tpl fld="6" item="106"/>
          <tpl fld="3" item="5"/>
          <tpl fld="0" item="1"/>
        </tpls>
      </n>
      <n v="1491671.61" in="0">
        <tpls c="4">
          <tpl fld="2" item="27"/>
          <tpl fld="6" item="106"/>
          <tpl fld="3" item="4"/>
          <tpl fld="0" item="1"/>
        </tpls>
      </n>
      <n v="7947770.8700000001" in="0">
        <tpls c="4">
          <tpl fld="2" item="27"/>
          <tpl fld="6" item="106"/>
          <tpl fld="3" item="6"/>
          <tpl fld="0" item="1"/>
        </tpls>
      </n>
      <n v="1293.28" in="0">
        <tpls c="3">
          <tpl fld="1" item="29"/>
          <tpl fld="4" item="117"/>
          <tpl fld="0" item="0"/>
        </tpls>
      </n>
      <n v="1926644.79" in="0">
        <tpls c="4">
          <tpl fld="2" item="28"/>
          <tpl fld="6" item="106"/>
          <tpl fld="3" item="4"/>
          <tpl fld="0" item="1"/>
        </tpls>
      </n>
      <n v="4802074.0599999996" in="0">
        <tpls c="4">
          <tpl fld="2" item="28"/>
          <tpl fld="6" item="106"/>
          <tpl fld="3" item="2"/>
          <tpl fld="0" item="1"/>
        </tpls>
      </n>
      <n v="2197160.9500000002" in="0">
        <tpls c="4">
          <tpl fld="2" item="28"/>
          <tpl fld="6" item="106"/>
          <tpl fld="3" item="1"/>
          <tpl fld="0" item="1"/>
        </tpls>
      </n>
      <n v="35490.720000000001" in="0">
        <tpls c="4">
          <tpl fld="2" item="28"/>
          <tpl fld="6" item="106"/>
          <tpl fld="3" item="0"/>
          <tpl fld="0" item="1"/>
        </tpls>
      </n>
      <n v="2220236.29" in="0">
        <tpls c="4">
          <tpl fld="2" item="28"/>
          <tpl fld="6" item="106"/>
          <tpl fld="3" item="5"/>
          <tpl fld="0" item="1"/>
        </tpls>
      </n>
      <n v="3089003.33" in="0">
        <tpls c="4">
          <tpl fld="2" item="28"/>
          <tpl fld="6" item="106"/>
          <tpl fld="3" item="3"/>
          <tpl fld="0" item="1"/>
        </tpls>
      </n>
      <n v="9094446.7799999993" in="0">
        <tpls c="4">
          <tpl fld="2" item="28"/>
          <tpl fld="6" item="106"/>
          <tpl fld="3" item="6"/>
          <tpl fld="0" item="1"/>
        </tpls>
      </n>
      <n v="9189322.6799999997" in="0">
        <tpls c="4">
          <tpl fld="2" item="0"/>
          <tpl fld="6" item="106"/>
          <tpl fld="3" item="6"/>
          <tpl fld="0" item="1"/>
        </tpls>
      </n>
      <n v="2799451.54" in="0">
        <tpls c="4">
          <tpl fld="2" item="0"/>
          <tpl fld="6" item="106"/>
          <tpl fld="3" item="1"/>
          <tpl fld="0" item="1"/>
        </tpls>
      </n>
      <n v="1729670.5" in="0">
        <tpls c="4">
          <tpl fld="2" item="0"/>
          <tpl fld="6" item="106"/>
          <tpl fld="3" item="4"/>
          <tpl fld="0" item="1"/>
        </tpls>
      </n>
      <n v="47263.93" in="0">
        <tpls c="4">
          <tpl fld="2" item="0"/>
          <tpl fld="6" item="106"/>
          <tpl fld="3" item="0"/>
          <tpl fld="0" item="1"/>
        </tpls>
      </n>
      <n v="3119073.74" in="0">
        <tpls c="4">
          <tpl fld="2" item="0"/>
          <tpl fld="6" item="106"/>
          <tpl fld="3" item="3"/>
          <tpl fld="0" item="1"/>
        </tpls>
      </n>
      <n v="4413183.6900000004" in="0">
        <tpls c="4">
          <tpl fld="2" item="0"/>
          <tpl fld="6" item="106"/>
          <tpl fld="3" item="2"/>
          <tpl fld="0" item="1"/>
        </tpls>
      </n>
      <n v="166021.5" in="0">
        <tpls c="4">
          <tpl fld="2" item="0"/>
          <tpl fld="6" item="106"/>
          <tpl fld="3" item="5"/>
          <tpl fld="0" item="1"/>
        </tpls>
      </n>
      <n v="9553648" in="0">
        <tpls c="4">
          <tpl fld="2" item="29"/>
          <tpl fld="6" item="106"/>
          <tpl fld="3" item="6"/>
          <tpl fld="0" item="1"/>
        </tpls>
      </n>
      <n v="3566049" in="0">
        <tpls c="4">
          <tpl fld="2" item="29"/>
          <tpl fld="6" item="106"/>
          <tpl fld="3" item="4"/>
          <tpl fld="0" item="1"/>
        </tpls>
      </n>
      <n v="54400" in="0">
        <tpls c="4">
          <tpl fld="2" item="29"/>
          <tpl fld="6" item="106"/>
          <tpl fld="3" item="0"/>
          <tpl fld="0" item="1"/>
        </tpls>
      </n>
      <n v="4412451" in="0">
        <tpls c="4">
          <tpl fld="2" item="29"/>
          <tpl fld="6" item="106"/>
          <tpl fld="3" item="2"/>
          <tpl fld="0" item="1"/>
        </tpls>
      </n>
      <n v="4315" in="0">
        <tpls c="4">
          <tpl fld="2" item="29"/>
          <tpl fld="6" item="106"/>
          <tpl fld="3" item="5"/>
          <tpl fld="0" item="1"/>
        </tpls>
      </n>
      <n v="3370982" in="0">
        <tpls c="4">
          <tpl fld="2" item="29"/>
          <tpl fld="6" item="106"/>
          <tpl fld="3" item="3"/>
          <tpl fld="0" item="1"/>
        </tpls>
      </n>
      <n v="2241109" in="0">
        <tpls c="4">
          <tpl fld="2" item="29"/>
          <tpl fld="6" item="106"/>
          <tpl fld="3" item="1"/>
          <tpl fld="0" item="1"/>
        </tpls>
      </n>
      <n v="51626.3" in="0">
        <tpls c="3">
          <tpl fld="5" item="1"/>
          <tpl fld="1" item="0"/>
          <tpl fld="0" item="0"/>
        </tpls>
      </n>
      <n v="53049.56" in="0">
        <tpls c="3">
          <tpl fld="5" item="1"/>
          <tpl fld="1" item="2"/>
          <tpl fld="0" item="0"/>
        </tpls>
      </n>
      <n v="52426.61" in="0">
        <tpls c="3">
          <tpl fld="5" item="1"/>
          <tpl fld="1" item="3"/>
          <tpl fld="0" item="0"/>
        </tpls>
      </n>
      <n v="56313074.050000004" in="0">
        <tpls c="4">
          <tpl fld="5" item="1"/>
          <tpl fld="2" item="1"/>
          <tpl fld="3" item="2"/>
          <tpl fld="0" item="1"/>
        </tpls>
      </n>
      <n v="46906660.529999994" in="0">
        <tpls c="4">
          <tpl fld="5" item="1"/>
          <tpl fld="2" item="1"/>
          <tpl fld="3" item="3"/>
          <tpl fld="0" item="1"/>
        </tpls>
      </n>
      <n v="29325640.759999994" in="0">
        <tpls c="4">
          <tpl fld="5" item="1"/>
          <tpl fld="2" item="1"/>
          <tpl fld="3" item="1"/>
          <tpl fld="0" item="1"/>
        </tpls>
      </n>
      <n v="6308604.1399999997" in="0">
        <tpls c="4">
          <tpl fld="5" item="1"/>
          <tpl fld="2" item="1"/>
          <tpl fld="3" item="5"/>
          <tpl fld="0" item="1"/>
        </tpls>
      </n>
      <n v="59912595.539999999" in="0">
        <tpls c="4">
          <tpl fld="5" item="1"/>
          <tpl fld="2" item="2"/>
          <tpl fld="3" item="2"/>
          <tpl fld="0" item="1"/>
        </tpls>
      </n>
      <n v="1349209.53" in="0">
        <tpls c="4">
          <tpl fld="5" item="1"/>
          <tpl fld="2" item="2"/>
          <tpl fld="3" item="0"/>
          <tpl fld="0" item="1"/>
        </tpls>
      </n>
      <n v="56412867.57" in="0">
        <tpls c="4">
          <tpl fld="5" item="1"/>
          <tpl fld="2" item="2"/>
          <tpl fld="3" item="3"/>
          <tpl fld="0" item="1"/>
        </tpls>
      </n>
      <n v="19451424.539999995" in="0">
        <tpls c="4">
          <tpl fld="5" item="1"/>
          <tpl fld="2" item="1"/>
          <tpl fld="3" item="4"/>
          <tpl fld="0" item="1"/>
        </tpls>
      </n>
      <n v="23173652.510000002" in="0">
        <tpls c="4">
          <tpl fld="5" item="1"/>
          <tpl fld="2" item="2"/>
          <tpl fld="3" item="4"/>
          <tpl fld="0" item="1"/>
        </tpls>
      </n>
      <n v="158101052.47" in="0">
        <tpls c="4">
          <tpl fld="5" item="1"/>
          <tpl fld="2" item="2"/>
          <tpl fld="3" item="6"/>
          <tpl fld="0" item="1"/>
        </tpls>
      </n>
      <n v="137439455.34" in="0">
        <tpls c="4">
          <tpl fld="5" item="1"/>
          <tpl fld="2" item="1"/>
          <tpl fld="3" item="6"/>
          <tpl fld="0" item="1"/>
        </tpls>
      </n>
      <n v="5433634.0899999999" in="0">
        <tpls c="4">
          <tpl fld="5" item="1"/>
          <tpl fld="2" item="2"/>
          <tpl fld="3" item="5"/>
          <tpl fld="0" item="1"/>
        </tpls>
      </n>
      <n v="1326763.6299999999" in="0">
        <tpls c="4">
          <tpl fld="5" item="1"/>
          <tpl fld="2" item="1"/>
          <tpl fld="3" item="0"/>
          <tpl fld="0" item="1"/>
        </tpls>
      </n>
      <n v="37628698.809999987" in="0">
        <tpls c="4">
          <tpl fld="5" item="1"/>
          <tpl fld="2" item="2"/>
          <tpl fld="3" item="1"/>
          <tpl fld="0" item="1"/>
        </tpls>
      </n>
      <n v="53058.57" in="0">
        <tpls c="3">
          <tpl fld="5" item="1"/>
          <tpl fld="1" item="4"/>
          <tpl fld="0" item="0"/>
        </tpls>
      </n>
      <n v="52340.86" in="0">
        <tpls c="3">
          <tpl fld="5" item="1"/>
          <tpl fld="1" item="5"/>
          <tpl fld="0" item="0"/>
        </tpls>
      </n>
      <n v="25650437.100000005" in="0">
        <tpls c="4">
          <tpl fld="5" item="1"/>
          <tpl fld="2" item="4"/>
          <tpl fld="3" item="4"/>
          <tpl fld="0" item="1"/>
        </tpls>
      </n>
      <n v="40094768.759999998" in="0">
        <tpls c="4">
          <tpl fld="5" item="1"/>
          <tpl fld="2" item="4"/>
          <tpl fld="3" item="1"/>
          <tpl fld="0" item="1"/>
        </tpls>
      </n>
      <n v="31161605.729999997" in="0">
        <tpls c="4">
          <tpl fld="5" item="1"/>
          <tpl fld="2" item="3"/>
          <tpl fld="3" item="1"/>
          <tpl fld="0" item="1"/>
        </tpls>
      </n>
      <n v="141354443.45000005" in="0">
        <tpls c="4">
          <tpl fld="5" item="1"/>
          <tpl fld="2" item="3"/>
          <tpl fld="3" item="6"/>
          <tpl fld="0" item="1"/>
        </tpls>
      </n>
      <n v="51765.279999999999" in="0">
        <tpls c="3">
          <tpl fld="5" item="1"/>
          <tpl fld="1" item="6"/>
          <tpl fld="0" item="0"/>
        </tpls>
      </n>
      <n v="21231234.739999995" in="0">
        <tpls c="4">
          <tpl fld="5" item="1"/>
          <tpl fld="2" item="3"/>
          <tpl fld="3" item="4"/>
          <tpl fld="0" item="1"/>
        </tpls>
      </n>
      <n v="6884078.8300000001" in="0">
        <tpls c="4">
          <tpl fld="5" item="1"/>
          <tpl fld="2" item="3"/>
          <tpl fld="3" item="5"/>
          <tpl fld="0" item="1"/>
        </tpls>
      </n>
      <n v="5581885.9900000021" in="0">
        <tpls c="4">
          <tpl fld="5" item="1"/>
          <tpl fld="2" item="4"/>
          <tpl fld="3" item="5"/>
          <tpl fld="0" item="1"/>
        </tpls>
      </n>
      <n v="58257276.069999985" in="0">
        <tpls c="4">
          <tpl fld="5" item="1"/>
          <tpl fld="2" item="3"/>
          <tpl fld="3" item="2"/>
          <tpl fld="0" item="1"/>
        </tpls>
      </n>
      <n v="164264589.21000007" in="0">
        <tpls c="4">
          <tpl fld="5" item="1"/>
          <tpl fld="2" item="4"/>
          <tpl fld="3" item="6"/>
          <tpl fld="0" item="1"/>
        </tpls>
      </n>
      <n v="50043422.310000002" in="0">
        <tpls c="4">
          <tpl fld="5" item="1"/>
          <tpl fld="2" item="3"/>
          <tpl fld="3" item="3"/>
          <tpl fld="0" item="1"/>
        </tpls>
      </n>
      <n v="1590806.5799999998" in="0">
        <tpls c="4">
          <tpl fld="5" item="1"/>
          <tpl fld="2" item="4"/>
          <tpl fld="3" item="0"/>
          <tpl fld="0" item="1"/>
        </tpls>
      </n>
      <n v="63047855.540000014" in="0">
        <tpls c="4">
          <tpl fld="5" item="1"/>
          <tpl fld="2" item="4"/>
          <tpl fld="3" item="2"/>
          <tpl fld="0" item="1"/>
        </tpls>
      </n>
      <n v="1450049.62" in="0">
        <tpls c="4">
          <tpl fld="5" item="1"/>
          <tpl fld="2" item="3"/>
          <tpl fld="3" item="0"/>
          <tpl fld="0" item="1"/>
        </tpls>
      </n>
      <n v="53176.56" in="0">
        <tpls c="3">
          <tpl fld="5" item="1"/>
          <tpl fld="1" item="7"/>
          <tpl fld="0" item="0"/>
        </tpls>
      </n>
      <n v="60175338.349999987" in="0">
        <tpls c="4">
          <tpl fld="5" item="1"/>
          <tpl fld="2" item="4"/>
          <tpl fld="3" item="3"/>
          <tpl fld="0" item="1"/>
        </tpls>
      </n>
      <n v="34867693.229999997" in="0">
        <tpls c="4">
          <tpl fld="5" item="1"/>
          <tpl fld="2" item="5"/>
          <tpl fld="3" item="1"/>
          <tpl fld="0" item="1"/>
        </tpls>
      </n>
      <n v="58278557.24000001" in="0">
        <tpls c="4">
          <tpl fld="5" item="1"/>
          <tpl fld="2" item="6"/>
          <tpl fld="3" item="2"/>
          <tpl fld="0" item="1"/>
        </tpls>
      </n>
      <n v="43733863.979999997" in="0">
        <tpls c="4">
          <tpl fld="5" item="1"/>
          <tpl fld="2" item="6"/>
          <tpl fld="3" item="1"/>
          <tpl fld="0" item="1"/>
        </tpls>
      </n>
      <n v="51520.34" in="0">
        <tpls c="3">
          <tpl fld="5" item="1"/>
          <tpl fld="1" item="8"/>
          <tpl fld="0" item="0"/>
        </tpls>
      </n>
      <n v="26561101.420000002" in="0">
        <tpls c="4">
          <tpl fld="5" item="1"/>
          <tpl fld="2" item="6"/>
          <tpl fld="3" item="4"/>
          <tpl fld="0" item="1"/>
        </tpls>
      </n>
      <n v="1722817.9399999997" in="0">
        <tpls c="4">
          <tpl fld="5" item="1"/>
          <tpl fld="2" item="6"/>
          <tpl fld="3" item="0"/>
          <tpl fld="0" item="1"/>
        </tpls>
      </n>
      <n v="64038685.819999993" in="0">
        <tpls c="4">
          <tpl fld="5" item="1"/>
          <tpl fld="2" item="6"/>
          <tpl fld="3" item="3"/>
          <tpl fld="0" item="1"/>
        </tpls>
      </n>
      <n v="59554482.459999993" in="0">
        <tpls c="4">
          <tpl fld="5" item="1"/>
          <tpl fld="2" item="5"/>
          <tpl fld="3" item="2"/>
          <tpl fld="0" item="1"/>
        </tpls>
      </n>
      <n v="6689959.8999999985" in="0">
        <tpls c="4">
          <tpl fld="5" item="1"/>
          <tpl fld="2" item="6"/>
          <tpl fld="3" item="5"/>
          <tpl fld="0" item="1"/>
        </tpls>
      </n>
      <n v="52150633.249999993" in="0">
        <tpls c="4">
          <tpl fld="5" item="1"/>
          <tpl fld="2" item="5"/>
          <tpl fld="3" item="3"/>
          <tpl fld="0" item="1"/>
        </tpls>
      </n>
      <n v="53395.64" in="0">
        <tpls c="3">
          <tpl fld="5" item="1"/>
          <tpl fld="1" item="9"/>
          <tpl fld="0" item="0"/>
        </tpls>
      </n>
      <n v="147729560.02999997" in="0">
        <tpls c="4">
          <tpl fld="5" item="1"/>
          <tpl fld="2" item="5"/>
          <tpl fld="3" item="6"/>
          <tpl fld="0" item="1"/>
        </tpls>
      </n>
      <n v="173704843.31" in="0">
        <tpls c="4">
          <tpl fld="5" item="1"/>
          <tpl fld="2" item="6"/>
          <tpl fld="3" item="6"/>
          <tpl fld="0" item="1"/>
        </tpls>
      </n>
      <n v="5338822.18" in="0">
        <tpls c="4">
          <tpl fld="5" item="1"/>
          <tpl fld="2" item="5"/>
          <tpl fld="3" item="5"/>
          <tpl fld="0" item="1"/>
        </tpls>
      </n>
      <n v="1413887.19" in="0">
        <tpls c="4">
          <tpl fld="5" item="1"/>
          <tpl fld="2" item="5"/>
          <tpl fld="3" item="0"/>
          <tpl fld="0" item="1"/>
        </tpls>
      </n>
      <n v="21567886.509999994" in="0">
        <tpls c="4">
          <tpl fld="5" item="1"/>
          <tpl fld="2" item="5"/>
          <tpl fld="3" item="4"/>
          <tpl fld="0" item="1"/>
        </tpls>
      </n>
      <n v="57885170.180000007" in="0">
        <tpls c="4">
          <tpl fld="5" item="1"/>
          <tpl fld="2" item="7"/>
          <tpl fld="3" item="2"/>
          <tpl fld="0" item="1"/>
        </tpls>
      </n>
      <n v="53254768.50999999" in="0">
        <tpls c="4">
          <tpl fld="5" item="1"/>
          <tpl fld="2" item="8"/>
          <tpl fld="3" item="3"/>
          <tpl fld="0" item="1"/>
        </tpls>
      </n>
      <n v="60640236.550000004" in="0">
        <tpls c="4">
          <tpl fld="5" item="1"/>
          <tpl fld="2" item="8"/>
          <tpl fld="3" item="2"/>
          <tpl fld="0" item="1"/>
        </tpls>
      </n>
      <n v="180045090.68999997" in="0">
        <tpls c="4">
          <tpl fld="5" item="1"/>
          <tpl fld="2" item="7"/>
          <tpl fld="3" item="6"/>
          <tpl fld="0" item="1"/>
        </tpls>
      </n>
      <n v="1704250.42" in="0">
        <tpls c="4">
          <tpl fld="5" item="1"/>
          <tpl fld="2" item="7"/>
          <tpl fld="3" item="0"/>
          <tpl fld="0" item="1"/>
        </tpls>
      </n>
      <n v="5790390.5200000005" in="0">
        <tpls c="4">
          <tpl fld="5" item="1"/>
          <tpl fld="2" item="8"/>
          <tpl fld="3" item="5"/>
          <tpl fld="0" item="1"/>
        </tpls>
      </n>
      <n v="147536215.56" in="0">
        <tpls c="4">
          <tpl fld="5" item="1"/>
          <tpl fld="2" item="8"/>
          <tpl fld="3" item="6"/>
          <tpl fld="0" item="1"/>
        </tpls>
      </n>
      <n v="44028422.07" in="0">
        <tpls c="4">
          <tpl fld="5" item="1"/>
          <tpl fld="2" item="7"/>
          <tpl fld="3" item="1"/>
          <tpl fld="0" item="1"/>
        </tpls>
      </n>
      <n v="24497866.229999997" in="0">
        <tpls c="4">
          <tpl fld="5" item="1"/>
          <tpl fld="2" item="8"/>
          <tpl fld="3" item="4"/>
          <tpl fld="0" item="1"/>
        </tpls>
      </n>
      <n v="1436094.9899999998" in="0">
        <tpls c="4">
          <tpl fld="5" item="1"/>
          <tpl fld="2" item="8"/>
          <tpl fld="3" item="0"/>
          <tpl fld="0" item="1"/>
        </tpls>
      </n>
      <n v="35762456.439999998" in="0">
        <tpls c="4">
          <tpl fld="5" item="1"/>
          <tpl fld="2" item="8"/>
          <tpl fld="3" item="1"/>
          <tpl fld="0" item="1"/>
        </tpls>
      </n>
      <n v="67420870.879999995" in="0">
        <tpls c="4">
          <tpl fld="5" item="1"/>
          <tpl fld="2" item="7"/>
          <tpl fld="3" item="3"/>
          <tpl fld="0" item="1"/>
        </tpls>
      </n>
      <n v="6402042.7600000016" in="0">
        <tpls c="4">
          <tpl fld="5" item="1"/>
          <tpl fld="2" item="7"/>
          <tpl fld="3" item="5"/>
          <tpl fld="0" item="1"/>
        </tpls>
      </n>
      <n v="27041278.210000012" in="0">
        <tpls c="4">
          <tpl fld="5" item="1"/>
          <tpl fld="2" item="7"/>
          <tpl fld="3" item="4"/>
          <tpl fld="0" item="1"/>
        </tpls>
      </n>
      <n v="51259.03" in="0">
        <tpls c="3">
          <tpl fld="5" item="1"/>
          <tpl fld="1" item="10"/>
          <tpl fld="0" item="0"/>
        </tpls>
      </n>
      <n v="61049519.090000004" in="0">
        <tpls c="4">
          <tpl fld="5" item="1"/>
          <tpl fld="2" item="9"/>
          <tpl fld="3" item="2"/>
          <tpl fld="0" item="1"/>
        </tpls>
      </n>
      <n v="4185241.8399999989" in="0">
        <tpls c="4">
          <tpl fld="5" item="1"/>
          <tpl fld="2" item="9"/>
          <tpl fld="3" item="5"/>
          <tpl fld="0" item="1"/>
        </tpls>
      </n>
      <n v="68716336.329999983" in="0">
        <tpls c="4">
          <tpl fld="5" item="1"/>
          <tpl fld="2" item="9"/>
          <tpl fld="3" item="3"/>
          <tpl fld="0" item="1"/>
        </tpls>
      </n>
      <n v="51187.87" in="0">
        <tpls c="3">
          <tpl fld="5" item="1"/>
          <tpl fld="1" item="11"/>
          <tpl fld="0" item="0"/>
        </tpls>
      </n>
      <n v="181568111.71000001" in="0">
        <tpls c="4">
          <tpl fld="5" item="1"/>
          <tpl fld="2" item="9"/>
          <tpl fld="3" item="6"/>
          <tpl fld="0" item="1"/>
        </tpls>
      </n>
      <n v="45293563.409999996" in="0">
        <tpls c="4">
          <tpl fld="5" item="1"/>
          <tpl fld="2" item="9"/>
          <tpl fld="3" item="1"/>
          <tpl fld="0" item="1"/>
        </tpls>
      </n>
      <n v="1772259.7500000002" in="0">
        <tpls c="4">
          <tpl fld="5" item="1"/>
          <tpl fld="2" item="9"/>
          <tpl fld="3" item="0"/>
          <tpl fld="0" item="1"/>
        </tpls>
      </n>
      <n v="27752626.710000008" in="0">
        <tpls c="4">
          <tpl fld="5" item="1"/>
          <tpl fld="2" item="9"/>
          <tpl fld="3" item="4"/>
          <tpl fld="0" item="1"/>
        </tpls>
      </n>
      <n v="28488136.349999994" in="0">
        <tpls c="4">
          <tpl fld="5" item="1"/>
          <tpl fld="2" item="10"/>
          <tpl fld="3" item="4"/>
          <tpl fld="0" item="1"/>
        </tpls>
      </n>
      <n v="1800891.3099999996" in="0">
        <tpls c="4">
          <tpl fld="5" item="1"/>
          <tpl fld="2" item="10"/>
          <tpl fld="3" item="0"/>
          <tpl fld="0" item="1"/>
        </tpls>
      </n>
      <n v="184283509.45999998" in="0">
        <tpls c="4">
          <tpl fld="5" item="1"/>
          <tpl fld="2" item="10"/>
          <tpl fld="3" item="6"/>
          <tpl fld="0" item="1"/>
        </tpls>
      </n>
      <n v="3950997.04" in="0">
        <tpls c="4">
          <tpl fld="5" item="1"/>
          <tpl fld="2" item="10"/>
          <tpl fld="3" item="5"/>
          <tpl fld="0" item="1"/>
        </tpls>
      </n>
      <n v="69534444.980000004" in="0">
        <tpls c="4">
          <tpl fld="5" item="1"/>
          <tpl fld="2" item="10"/>
          <tpl fld="3" item="2"/>
          <tpl fld="0" item="1"/>
        </tpls>
      </n>
      <n v="70532958.320000023" in="0">
        <tpls c="4">
          <tpl fld="5" item="1"/>
          <tpl fld="2" item="10"/>
          <tpl fld="3" item="3"/>
          <tpl fld="0" item="1"/>
        </tpls>
      </n>
      <n v="45941942.569999993" in="0">
        <tpls c="4">
          <tpl fld="5" item="1"/>
          <tpl fld="2" item="10"/>
          <tpl fld="3" item="1"/>
          <tpl fld="0" item="1"/>
        </tpls>
      </n>
      <n v="51146.94" in="0">
        <tpls c="3">
          <tpl fld="5" item="1"/>
          <tpl fld="1" item="12"/>
          <tpl fld="0" item="0"/>
        </tpls>
      </n>
      <n v="47991797.080000006" in="0">
        <tpls c="4">
          <tpl fld="5" item="1"/>
          <tpl fld="2" item="11"/>
          <tpl fld="3" item="1"/>
          <tpl fld="0" item="1"/>
        </tpls>
      </n>
      <n v="188658339" in="0">
        <tpls c="4">
          <tpl fld="5" item="1"/>
          <tpl fld="2" item="11"/>
          <tpl fld="3" item="6"/>
          <tpl fld="0" item="1"/>
        </tpls>
      </n>
      <n v="72203591.510000005" in="0">
        <tpls c="4">
          <tpl fld="5" item="1"/>
          <tpl fld="2" item="11"/>
          <tpl fld="3" item="3"/>
          <tpl fld="0" item="1"/>
        </tpls>
      </n>
      <n v="50788.56" in="0">
        <tpls c="3">
          <tpl fld="5" item="1"/>
          <tpl fld="1" item="13"/>
          <tpl fld="0" item="0"/>
        </tpls>
      </n>
      <n v="1990141.7699999996" in="0">
        <tpls c="4">
          <tpl fld="5" item="1"/>
          <tpl fld="2" item="11"/>
          <tpl fld="3" item="0"/>
          <tpl fld="0" item="1"/>
        </tpls>
      </n>
      <n v="29895235.159999996" in="0">
        <tpls c="4">
          <tpl fld="5" item="1"/>
          <tpl fld="2" item="11"/>
          <tpl fld="3" item="4"/>
          <tpl fld="0" item="1"/>
        </tpls>
      </n>
      <n v="77459297.479999974" in="0">
        <tpls c="4">
          <tpl fld="5" item="1"/>
          <tpl fld="2" item="11"/>
          <tpl fld="3" item="2"/>
          <tpl fld="0" item="1"/>
        </tpls>
      </n>
      <n v="2953321.8900000006" in="0">
        <tpls c="4">
          <tpl fld="5" item="1"/>
          <tpl fld="2" item="11"/>
          <tpl fld="3" item="5"/>
          <tpl fld="0" item="1"/>
        </tpls>
      </n>
      <n v="75297424.550000012" in="0">
        <tpls c="4">
          <tpl fld="5" item="1"/>
          <tpl fld="2" item="12"/>
          <tpl fld="3" item="3"/>
          <tpl fld="0" item="1"/>
        </tpls>
      </n>
      <n v="3082477.7499999995" in="0">
        <tpls c="4">
          <tpl fld="5" item="1"/>
          <tpl fld="2" item="12"/>
          <tpl fld="3" item="5"/>
          <tpl fld="0" item="1"/>
        </tpls>
      </n>
      <n v="30514681.429999996" in="0">
        <tpls c="4">
          <tpl fld="5" item="1"/>
          <tpl fld="2" item="12"/>
          <tpl fld="3" item="4"/>
          <tpl fld="0" item="1"/>
        </tpls>
      </n>
      <n v="1994287.28" in="0">
        <tpls c="4">
          <tpl fld="5" item="1"/>
          <tpl fld="2" item="12"/>
          <tpl fld="3" item="0"/>
          <tpl fld="0" item="1"/>
        </tpls>
      </n>
      <n v="195015918.81999999" in="0">
        <tpls c="4">
          <tpl fld="5" item="1"/>
          <tpl fld="2" item="12"/>
          <tpl fld="3" item="6"/>
          <tpl fld="0" item="1"/>
        </tpls>
      </n>
      <n v="87657969.520000011" in="0">
        <tpls c="4">
          <tpl fld="5" item="1"/>
          <tpl fld="2" item="12"/>
          <tpl fld="3" item="2"/>
          <tpl fld="0" item="1"/>
        </tpls>
      </n>
      <n v="51373708.259999998" in="0">
        <tpls c="4">
          <tpl fld="5" item="1"/>
          <tpl fld="2" item="12"/>
          <tpl fld="3" item="1"/>
          <tpl fld="0" item="1"/>
        </tpls>
      </n>
      <n v="50760.41" in="0">
        <tpls c="3">
          <tpl fld="5" item="1"/>
          <tpl fld="1" item="14"/>
          <tpl fld="0" item="0"/>
        </tpls>
      </n>
      <n v="3642381.7000000011" in="0">
        <tpls c="4">
          <tpl fld="5" item="1"/>
          <tpl fld="2" item="13"/>
          <tpl fld="3" item="5"/>
          <tpl fld="0" item="1"/>
        </tpls>
      </n>
      <n v="2153035.79" in="0">
        <tpls c="4">
          <tpl fld="5" item="1"/>
          <tpl fld="2" item="13"/>
          <tpl fld="3" item="0"/>
          <tpl fld="0" item="1"/>
        </tpls>
      </n>
      <n v="93941727.61999999" in="0">
        <tpls c="4">
          <tpl fld="5" item="1"/>
          <tpl fld="2" item="13"/>
          <tpl fld="3" item="2"/>
          <tpl fld="0" item="1"/>
        </tpls>
      </n>
      <n v="79023235.579999998" in="0">
        <tpls c="4">
          <tpl fld="5" item="1"/>
          <tpl fld="2" item="13"/>
          <tpl fld="3" item="3"/>
          <tpl fld="0" item="1"/>
        </tpls>
      </n>
      <n v="33500903.380000003" in="0">
        <tpls c="4">
          <tpl fld="5" item="1"/>
          <tpl fld="2" item="13"/>
          <tpl fld="3" item="4"/>
          <tpl fld="0" item="1"/>
        </tpls>
      </n>
      <n v="56442688.250000015" in="0">
        <tpls c="4">
          <tpl fld="5" item="1"/>
          <tpl fld="2" item="13"/>
          <tpl fld="3" item="1"/>
          <tpl fld="0" item="1"/>
        </tpls>
      </n>
      <n v="203350486.53000003" in="0">
        <tpls c="4">
          <tpl fld="5" item="1"/>
          <tpl fld="2" item="13"/>
          <tpl fld="3" item="6"/>
          <tpl fld="0" item="1"/>
        </tpls>
      </n>
      <n v="50979.199999999997" in="0">
        <tpls c="3">
          <tpl fld="5" item="1"/>
          <tpl fld="1" item="15"/>
          <tpl fld="0" item="0"/>
        </tpls>
      </n>
      <n v="214993300.71000001" in="0">
        <tpls c="4">
          <tpl fld="5" item="1"/>
          <tpl fld="2" item="14"/>
          <tpl fld="3" item="6"/>
          <tpl fld="0" item="1"/>
        </tpls>
      </n>
      <n v="2670484.6500000004" in="0">
        <tpls c="4">
          <tpl fld="5" item="1"/>
          <tpl fld="2" item="14"/>
          <tpl fld="3" item="5"/>
          <tpl fld="0" item="1"/>
        </tpls>
      </n>
      <n v="83203201.780000001" in="0">
        <tpls c="4">
          <tpl fld="5" item="1"/>
          <tpl fld="2" item="14"/>
          <tpl fld="3" item="3"/>
          <tpl fld="0" item="1"/>
        </tpls>
      </n>
      <n v="60228755.32" in="0">
        <tpls c="4">
          <tpl fld="5" item="1"/>
          <tpl fld="2" item="14"/>
          <tpl fld="3" item="1"/>
          <tpl fld="0" item="1"/>
        </tpls>
      </n>
      <n v="105261870.52000001" in="0">
        <tpls c="4">
          <tpl fld="5" item="1"/>
          <tpl fld="2" item="14"/>
          <tpl fld="3" item="2"/>
          <tpl fld="0" item="1"/>
        </tpls>
      </n>
      <n v="2140116.37" in="0">
        <tpls c="4">
          <tpl fld="5" item="1"/>
          <tpl fld="2" item="14"/>
          <tpl fld="3" item="0"/>
          <tpl fld="0" item="1"/>
        </tpls>
      </n>
      <n v="33357966.060000002" in="0">
        <tpls c="4">
          <tpl fld="5" item="1"/>
          <tpl fld="2" item="14"/>
          <tpl fld="3" item="4"/>
          <tpl fld="0" item="1"/>
        </tpls>
      </n>
      <n v="51399.33" in="0">
        <tpls c="3">
          <tpl fld="5" item="1"/>
          <tpl fld="1" item="16"/>
          <tpl fld="0" item="0"/>
        </tpls>
      </n>
      <n v="34360113.390000008" in="0">
        <tpls c="4">
          <tpl fld="5" item="1"/>
          <tpl fld="2" item="15"/>
          <tpl fld="3" item="4"/>
          <tpl fld="0" item="1"/>
        </tpls>
      </n>
      <n v="99085524.020000011" in="0">
        <tpls c="4">
          <tpl fld="5" item="1"/>
          <tpl fld="2" item="15"/>
          <tpl fld="3" item="2"/>
          <tpl fld="0" item="1"/>
        </tpls>
      </n>
      <n v="211676638.39999998" in="0">
        <tpls c="4">
          <tpl fld="5" item="1"/>
          <tpl fld="2" item="15"/>
          <tpl fld="3" item="6"/>
          <tpl fld="0" item="1"/>
        </tpls>
      </n>
      <n v="2021753.4300000002" in="0">
        <tpls c="4">
          <tpl fld="5" item="1"/>
          <tpl fld="2" item="15"/>
          <tpl fld="3" item="0"/>
          <tpl fld="0" item="1"/>
        </tpls>
      </n>
      <n v="83995388.910000011" in="0">
        <tpls c="4">
          <tpl fld="5" item="1"/>
          <tpl fld="2" item="15"/>
          <tpl fld="3" item="3"/>
          <tpl fld="0" item="1"/>
        </tpls>
      </n>
      <n v="4634061.46" in="0">
        <tpls c="4">
          <tpl fld="5" item="1"/>
          <tpl fld="2" item="15"/>
          <tpl fld="3" item="5"/>
          <tpl fld="0" item="1"/>
        </tpls>
      </n>
      <n v="61638236.629999995" in="0">
        <tpls c="4">
          <tpl fld="5" item="1"/>
          <tpl fld="2" item="15"/>
          <tpl fld="3" item="1"/>
          <tpl fld="0" item="1"/>
        </tpls>
      </n>
      <n v="51502.98" in="0">
        <tpls c="3">
          <tpl fld="5" item="1"/>
          <tpl fld="1" item="17"/>
          <tpl fld="0" item="0"/>
        </tpls>
      </n>
      <n v="3675072.1000000015" in="0">
        <tpls c="4">
          <tpl fld="5" item="1"/>
          <tpl fld="2" item="16"/>
          <tpl fld="3" item="5"/>
          <tpl fld="0" item="1"/>
        </tpls>
      </n>
      <n v="212128970.29000002" in="0">
        <tpls c="4">
          <tpl fld="5" item="1"/>
          <tpl fld="2" item="16"/>
          <tpl fld="3" item="6"/>
          <tpl fld="0" item="1"/>
        </tpls>
      </n>
      <n v="1983199.04" in="0">
        <tpls c="4">
          <tpl fld="5" item="1"/>
          <tpl fld="2" item="16"/>
          <tpl fld="3" item="0"/>
          <tpl fld="0" item="1"/>
        </tpls>
      </n>
      <n v="102262792.80000001" in="0">
        <tpls c="4">
          <tpl fld="5" item="1"/>
          <tpl fld="2" item="16"/>
          <tpl fld="3" item="2"/>
          <tpl fld="0" item="1"/>
        </tpls>
      </n>
      <n v="50833.88" in="0">
        <tpls c="3">
          <tpl fld="5" item="1"/>
          <tpl fld="1" item="18"/>
          <tpl fld="0" item="0"/>
        </tpls>
      </n>
      <n v="34861617.790000007" in="0">
        <tpls c="4">
          <tpl fld="5" item="1"/>
          <tpl fld="2" item="16"/>
          <tpl fld="3" item="4"/>
          <tpl fld="0" item="1"/>
        </tpls>
      </n>
      <n v="85707219.830000013" in="0">
        <tpls c="4">
          <tpl fld="5" item="1"/>
          <tpl fld="2" item="16"/>
          <tpl fld="3" item="3"/>
          <tpl fld="0" item="1"/>
        </tpls>
      </n>
      <n v="65661664.279999979" in="0">
        <tpls c="4">
          <tpl fld="5" item="1"/>
          <tpl fld="2" item="16"/>
          <tpl fld="3" item="1"/>
          <tpl fld="0" item="1"/>
        </tpls>
      </n>
      <n v="204654492.32999995" in="0">
        <tpls c="4">
          <tpl fld="5" item="1"/>
          <tpl fld="2" item="17"/>
          <tpl fld="3" item="6"/>
          <tpl fld="0" item="1"/>
        </tpls>
      </n>
      <n v="49129.98" in="0">
        <tpls c="3">
          <tpl fld="5" item="1"/>
          <tpl fld="1" item="19"/>
          <tpl fld="0" item="0"/>
        </tpls>
      </n>
      <n v="2701710.41" in="0">
        <tpls c="4">
          <tpl fld="5" item="1"/>
          <tpl fld="2" item="17"/>
          <tpl fld="3" item="5"/>
          <tpl fld="0" item="1"/>
        </tpls>
      </n>
      <n v="83063358.62000002" in="0">
        <tpls c="4">
          <tpl fld="5" item="1"/>
          <tpl fld="2" item="17"/>
          <tpl fld="3" item="3"/>
          <tpl fld="0" item="1"/>
        </tpls>
      </n>
      <n v="103980506.10999998" in="0">
        <tpls c="4">
          <tpl fld="5" item="1"/>
          <tpl fld="2" item="17"/>
          <tpl fld="3" item="2"/>
          <tpl fld="0" item="1"/>
        </tpls>
      </n>
      <n v="65091103.469999999" in="0">
        <tpls c="4">
          <tpl fld="5" item="1"/>
          <tpl fld="2" item="17"/>
          <tpl fld="3" item="1"/>
          <tpl fld="0" item="1"/>
        </tpls>
      </n>
      <n v="1827620.76" in="0">
        <tpls c="4">
          <tpl fld="5" item="1"/>
          <tpl fld="2" item="17"/>
          <tpl fld="3" item="0"/>
          <tpl fld="0" item="1"/>
        </tpls>
      </n>
      <n v="36410518.730000004" in="0">
        <tpls c="4">
          <tpl fld="5" item="1"/>
          <tpl fld="2" item="17"/>
          <tpl fld="3" item="4"/>
          <tpl fld="0" item="1"/>
        </tpls>
      </n>
      <n v="2039665.18" in="0">
        <tpls c="4">
          <tpl fld="5" item="1"/>
          <tpl fld="2" item="18"/>
          <tpl fld="3" item="0"/>
          <tpl fld="0" item="1"/>
        </tpls>
      </n>
      <n v="63519997.880000003" in="0">
        <tpls c="4">
          <tpl fld="5" item="1"/>
          <tpl fld="2" item="18"/>
          <tpl fld="3" item="1"/>
          <tpl fld="0" item="1"/>
        </tpls>
      </n>
      <n v="35709330.63000001" in="0">
        <tpls c="4">
          <tpl fld="5" item="1"/>
          <tpl fld="2" item="18"/>
          <tpl fld="3" item="4"/>
          <tpl fld="0" item="1"/>
        </tpls>
      </n>
      <n v="83685657.249999985" in="0">
        <tpls c="4">
          <tpl fld="5" item="1"/>
          <tpl fld="2" item="18"/>
          <tpl fld="3" item="3"/>
          <tpl fld="0" item="1"/>
        </tpls>
      </n>
      <n v="204410240.28000003" in="0">
        <tpls c="4">
          <tpl fld="5" item="1"/>
          <tpl fld="2" item="18"/>
          <tpl fld="3" item="6"/>
          <tpl fld="0" item="1"/>
        </tpls>
      </n>
      <n v="49082.49" in="0">
        <tpls c="3">
          <tpl fld="5" item="1"/>
          <tpl fld="1" item="20"/>
          <tpl fld="0" item="0"/>
        </tpls>
      </n>
      <n v="2355624.0399999996" in="0">
        <tpls c="4">
          <tpl fld="5" item="1"/>
          <tpl fld="2" item="18"/>
          <tpl fld="3" item="5"/>
          <tpl fld="0" item="1"/>
        </tpls>
      </n>
      <n v="103813535.38999999" in="0">
        <tpls c="4">
          <tpl fld="5" item="1"/>
          <tpl fld="2" item="18"/>
          <tpl fld="3" item="2"/>
          <tpl fld="0" item="1"/>
        </tpls>
      </n>
      <n v="38731734.800000019" in="0">
        <tpls c="4">
          <tpl fld="5" item="1"/>
          <tpl fld="2" item="19"/>
          <tpl fld="3" item="4"/>
          <tpl fld="0" item="1"/>
        </tpls>
      </n>
      <n v="3841872.82" in="0">
        <tpls c="4">
          <tpl fld="5" item="1"/>
          <tpl fld="2" item="19"/>
          <tpl fld="3" item="5"/>
          <tpl fld="0" item="1"/>
        </tpls>
      </n>
      <n v="211032472.46999997" in="0">
        <tpls c="4">
          <tpl fld="5" item="1"/>
          <tpl fld="2" item="19"/>
          <tpl fld="3" item="6"/>
          <tpl fld="0" item="1"/>
        </tpls>
      </n>
      <n v="2073714.8500000003" in="0">
        <tpls c="4">
          <tpl fld="5" item="1"/>
          <tpl fld="2" item="19"/>
          <tpl fld="3" item="0"/>
          <tpl fld="0" item="1"/>
        </tpls>
      </n>
      <n v="64735976.130000018" in="0">
        <tpls c="4">
          <tpl fld="5" item="1"/>
          <tpl fld="2" item="19"/>
          <tpl fld="3" item="1"/>
          <tpl fld="0" item="1"/>
        </tpls>
      </n>
      <n v="112333772.91" in="0">
        <tpls c="4">
          <tpl fld="5" item="1"/>
          <tpl fld="2" item="19"/>
          <tpl fld="3" item="2"/>
          <tpl fld="0" item="1"/>
        </tpls>
      </n>
      <n v="87291509.269999996" in="0">
        <tpls c="4">
          <tpl fld="5" item="1"/>
          <tpl fld="2" item="19"/>
          <tpl fld="3" item="3"/>
          <tpl fld="0" item="1"/>
        </tpls>
      </n>
      <n v="49075.66" in="0">
        <tpls c="3">
          <tpl fld="5" item="1"/>
          <tpl fld="1" item="21"/>
          <tpl fld="0" item="0"/>
        </tpls>
      </n>
      <n v="37569901.119999997" in="0">
        <tpls c="4">
          <tpl fld="5" item="1"/>
          <tpl fld="2" item="20"/>
          <tpl fld="3" item="4"/>
          <tpl fld="0" item="1"/>
        </tpls>
      </n>
      <n v="68433466.200000018" in="0">
        <tpls c="4">
          <tpl fld="5" item="1"/>
          <tpl fld="2" item="20"/>
          <tpl fld="3" item="1"/>
          <tpl fld="0" item="1"/>
        </tpls>
      </n>
      <n v="2446720.5099999998" in="0">
        <tpls c="4">
          <tpl fld="5" item="1"/>
          <tpl fld="2" item="20"/>
          <tpl fld="3" item="0"/>
          <tpl fld="0" item="1"/>
        </tpls>
      </n>
      <n v="115863335.34999998" in="0">
        <tpls c="4">
          <tpl fld="5" item="1"/>
          <tpl fld="2" item="20"/>
          <tpl fld="3" item="2"/>
          <tpl fld="0" item="1"/>
        </tpls>
      </n>
      <n v="217332223.32000002" in="0">
        <tpls c="4">
          <tpl fld="5" item="1"/>
          <tpl fld="2" item="20"/>
          <tpl fld="3" item="6"/>
          <tpl fld="0" item="1"/>
        </tpls>
      </n>
      <n v="91268836.040000021" in="0">
        <tpls c="4">
          <tpl fld="5" item="1"/>
          <tpl fld="2" item="20"/>
          <tpl fld="3" item="3"/>
          <tpl fld="0" item="1"/>
        </tpls>
      </n>
      <n v="50122.12" in="0">
        <tpls c="3">
          <tpl fld="5" item="1"/>
          <tpl fld="1" item="22"/>
          <tpl fld="0" item="0"/>
        </tpls>
      </n>
      <n v="3884691.2599999993" in="0">
        <tpls c="4">
          <tpl fld="5" item="1"/>
          <tpl fld="2" item="20"/>
          <tpl fld="3" item="5"/>
          <tpl fld="0" item="1"/>
        </tpls>
      </n>
      <n v="38600319.169999994" in="0">
        <tpls c="4">
          <tpl fld="5" item="1"/>
          <tpl fld="2" item="21"/>
          <tpl fld="3" item="4"/>
          <tpl fld="0" item="1"/>
        </tpls>
      </n>
      <n v="50701.37" in="0">
        <tpls c="3">
          <tpl fld="5" item="1"/>
          <tpl fld="1" item="23"/>
          <tpl fld="0" item="0"/>
        </tpls>
      </n>
      <n v="232788473.65999994" in="0">
        <tpls c="4">
          <tpl fld="5" item="1"/>
          <tpl fld="2" item="21"/>
          <tpl fld="3" item="6"/>
          <tpl fld="0" item="1"/>
        </tpls>
      </n>
      <n v="2698818.6099999994" in="0">
        <tpls c="4">
          <tpl fld="5" item="1"/>
          <tpl fld="2" item="21"/>
          <tpl fld="3" item="0"/>
          <tpl fld="0" item="1"/>
        </tpls>
      </n>
      <n v="72192923.309999987" in="0">
        <tpls c="4">
          <tpl fld="5" item="1"/>
          <tpl fld="2" item="21"/>
          <tpl fld="3" item="1"/>
          <tpl fld="0" item="1"/>
        </tpls>
      </n>
      <n v="4236421.2200000007" in="0">
        <tpls c="4">
          <tpl fld="5" item="1"/>
          <tpl fld="2" item="21"/>
          <tpl fld="3" item="5"/>
          <tpl fld="0" item="1"/>
        </tpls>
      </n>
      <n v="99228304.989999995" in="0">
        <tpls c="4">
          <tpl fld="5" item="1"/>
          <tpl fld="2" item="21"/>
          <tpl fld="3" item="3"/>
          <tpl fld="0" item="1"/>
        </tpls>
      </n>
      <n v="131159046.15000001" in="0">
        <tpls c="4">
          <tpl fld="5" item="1"/>
          <tpl fld="2" item="21"/>
          <tpl fld="3" item="2"/>
          <tpl fld="0" item="1"/>
        </tpls>
      </n>
      <n v="2886696.27" in="0">
        <tpls c="4">
          <tpl fld="5" item="1"/>
          <tpl fld="2" item="22"/>
          <tpl fld="3" item="0"/>
          <tpl fld="0" item="1"/>
        </tpls>
      </n>
      <n v="137084272.81999999" in="0">
        <tpls c="4">
          <tpl fld="5" item="1"/>
          <tpl fld="2" item="22"/>
          <tpl fld="3" item="2"/>
          <tpl fld="0" item="1"/>
        </tpls>
      </n>
      <n v="105873724.23" in="0">
        <tpls c="4">
          <tpl fld="5" item="1"/>
          <tpl fld="2" item="22"/>
          <tpl fld="3" item="3"/>
          <tpl fld="0" item="1"/>
        </tpls>
      </n>
      <n v="76646021.719999984" in="0">
        <tpls c="4">
          <tpl fld="5" item="1"/>
          <tpl fld="2" item="22"/>
          <tpl fld="3" item="1"/>
          <tpl fld="0" item="1"/>
        </tpls>
      </n>
      <n v="39102773.319999993" in="0">
        <tpls c="4">
          <tpl fld="5" item="1"/>
          <tpl fld="2" item="22"/>
          <tpl fld="3" item="4"/>
          <tpl fld="0" item="1"/>
        </tpls>
      </n>
      <n v="244764181.75" in="0">
        <tpls c="4">
          <tpl fld="5" item="1"/>
          <tpl fld="2" item="22"/>
          <tpl fld="3" item="6"/>
          <tpl fld="0" item="1"/>
        </tpls>
      </n>
      <n v="3972398.3" in="0">
        <tpls c="4">
          <tpl fld="5" item="1"/>
          <tpl fld="2" item="22"/>
          <tpl fld="3" item="5"/>
          <tpl fld="0" item="1"/>
        </tpls>
      </n>
      <n v="51014.239999999998" in="0">
        <tpls c="3">
          <tpl fld="5" item="1"/>
          <tpl fld="1" item="24"/>
          <tpl fld="0" item="0"/>
        </tpls>
      </n>
      <n v="152601095.35999998" in="0">
        <tpls c="4">
          <tpl fld="5" item="1"/>
          <tpl fld="2" item="23"/>
          <tpl fld="3" item="2"/>
          <tpl fld="0" item="1"/>
        </tpls>
      </n>
      <n v="41724483.820000008" in="0">
        <tpls c="4">
          <tpl fld="5" item="1"/>
          <tpl fld="2" item="23"/>
          <tpl fld="3" item="4"/>
          <tpl fld="0" item="1"/>
        </tpls>
      </n>
      <n v="84082697.870000005" in="0">
        <tpls c="4">
          <tpl fld="5" item="1"/>
          <tpl fld="2" item="23"/>
          <tpl fld="3" item="1"/>
          <tpl fld="0" item="1"/>
        </tpls>
      </n>
      <n v="114044055.28999998" in="0">
        <tpls c="4">
          <tpl fld="5" item="1"/>
          <tpl fld="2" item="23"/>
          <tpl fld="3" item="3"/>
          <tpl fld="0" item="1"/>
        </tpls>
      </n>
      <n v="3072101.86" in="0">
        <tpls c="4">
          <tpl fld="5" item="1"/>
          <tpl fld="2" item="23"/>
          <tpl fld="3" item="0"/>
          <tpl fld="0" item="1"/>
        </tpls>
      </n>
      <n v="51366.65" in="0">
        <tpls c="3">
          <tpl fld="5" item="1"/>
          <tpl fld="1" item="25"/>
          <tpl fld="0" item="0"/>
        </tpls>
      </n>
      <n v="259960790.66" in="0">
        <tpls c="4">
          <tpl fld="5" item="1"/>
          <tpl fld="2" item="23"/>
          <tpl fld="3" item="6"/>
          <tpl fld="0" item="1"/>
        </tpls>
      </n>
      <n v="4604750.3299999991" in="0">
        <tpls c="4">
          <tpl fld="5" item="1"/>
          <tpl fld="2" item="23"/>
          <tpl fld="3" item="5"/>
          <tpl fld="0" item="1"/>
        </tpls>
      </n>
      <n v="124395087.98" in="0">
        <tpls c="4">
          <tpl fld="5" item="1"/>
          <tpl fld="2" item="24"/>
          <tpl fld="3" item="3"/>
          <tpl fld="0" item="1"/>
        </tpls>
      </n>
      <n v="167242854.44000003" in="0">
        <tpls c="4">
          <tpl fld="5" item="1"/>
          <tpl fld="2" item="24"/>
          <tpl fld="3" item="2"/>
          <tpl fld="0" item="1"/>
        </tpls>
      </n>
      <n v="89874439.359999985" in="0">
        <tpls c="4">
          <tpl fld="5" item="1"/>
          <tpl fld="2" item="24"/>
          <tpl fld="3" item="1"/>
          <tpl fld="0" item="1"/>
        </tpls>
      </n>
      <n v="2974194.439999999" in="0">
        <tpls c="4">
          <tpl fld="5" item="1"/>
          <tpl fld="2" item="24"/>
          <tpl fld="3" item="0"/>
          <tpl fld="0" item="1"/>
        </tpls>
      </n>
      <n v="42450099.18999999" in="0">
        <tpls c="4">
          <tpl fld="5" item="1"/>
          <tpl fld="2" item="24"/>
          <tpl fld="3" item="4"/>
          <tpl fld="0" item="1"/>
        </tpls>
      </n>
      <n v="293039430.52000004" in="0">
        <tpls c="4">
          <tpl fld="5" item="1"/>
          <tpl fld="2" item="24"/>
          <tpl fld="3" item="6"/>
          <tpl fld="0" item="1"/>
        </tpls>
      </n>
      <n v="4975334.2100000018" in="0">
        <tpls c="4">
          <tpl fld="5" item="1"/>
          <tpl fld="2" item="24"/>
          <tpl fld="3" item="5"/>
          <tpl fld="0" item="1"/>
        </tpls>
      </n>
      <n v="51825.760000000002" in="0">
        <tpls c="3">
          <tpl fld="5" item="1"/>
          <tpl fld="1" item="26"/>
          <tpl fld="0" item="0"/>
        </tpls>
      </n>
      <n v="1688453.0000000002" in="0">
        <tpls c="4">
          <tpl fld="5" item="1"/>
          <tpl fld="2" item="25"/>
          <tpl fld="3" item="0"/>
          <tpl fld="0" item="1"/>
        </tpls>
      </n>
      <n v="128348695.33000003" in="0">
        <tpls c="4">
          <tpl fld="5" item="1"/>
          <tpl fld="2" item="25"/>
          <tpl fld="3" item="3"/>
          <tpl fld="0" item="1"/>
        </tpls>
      </n>
      <n v="178212560.26999998" in="0">
        <tpls c="4">
          <tpl fld="5" item="1"/>
          <tpl fld="2" item="25"/>
          <tpl fld="3" item="2"/>
          <tpl fld="0" item="1"/>
        </tpls>
      </n>
      <n v="49952.81" in="0">
        <tpls c="3">
          <tpl fld="5" item="1"/>
          <tpl fld="1" item="27"/>
          <tpl fld="0" item="0"/>
        </tpls>
      </n>
      <n v="41503948.369999997" in="0">
        <tpls c="4">
          <tpl fld="5" item="1"/>
          <tpl fld="2" item="25"/>
          <tpl fld="3" item="4"/>
          <tpl fld="0" item="1"/>
        </tpls>
      </n>
      <n v="308772820.79999995" in="0">
        <tpls c="4">
          <tpl fld="5" item="1"/>
          <tpl fld="2" item="25"/>
          <tpl fld="3" item="6"/>
          <tpl fld="0" item="1"/>
        </tpls>
      </n>
      <n v="5327989.8400000008" in="0">
        <tpls c="4">
          <tpl fld="5" item="1"/>
          <tpl fld="2" item="25"/>
          <tpl fld="3" item="5"/>
          <tpl fld="0" item="1"/>
        </tpls>
      </n>
      <n v="90302791.109999985" in="0">
        <tpls c="4">
          <tpl fld="5" item="1"/>
          <tpl fld="2" item="25"/>
          <tpl fld="3" item="1"/>
          <tpl fld="0" item="1"/>
        </tpls>
      </n>
      <n v="6932715.4799999995" in="0">
        <tpls c="4">
          <tpl fld="5" item="1"/>
          <tpl fld="2" item="26"/>
          <tpl fld="3" item="5"/>
          <tpl fld="0" item="1"/>
        </tpls>
      </n>
      <n v="377576.33000000007" in="0">
        <tpls c="4">
          <tpl fld="5" item="1"/>
          <tpl fld="2" item="26"/>
          <tpl fld="3" item="0"/>
          <tpl fld="0" item="1"/>
        </tpls>
      </n>
      <n v="49887487.120000005" in="0">
        <tpls c="4">
          <tpl fld="5" item="1"/>
          <tpl fld="2" item="26"/>
          <tpl fld="3" item="4"/>
          <tpl fld="0" item="1"/>
        </tpls>
      </n>
      <n v="316510263.60000002" in="0">
        <tpls c="4">
          <tpl fld="5" item="1"/>
          <tpl fld="2" item="26"/>
          <tpl fld="3" item="6"/>
          <tpl fld="0" item="1"/>
        </tpls>
      </n>
      <n v="184581685.17000005" in="0">
        <tpls c="4">
          <tpl fld="5" item="1"/>
          <tpl fld="2" item="26"/>
          <tpl fld="3" item="2"/>
          <tpl fld="0" item="1"/>
        </tpls>
      </n>
      <n v="89081398.829999998" in="0">
        <tpls c="4">
          <tpl fld="5" item="1"/>
          <tpl fld="2" item="26"/>
          <tpl fld="3" item="1"/>
          <tpl fld="0" item="1"/>
        </tpls>
      </n>
      <n v="120569221.27000006" in="0">
        <tpls c="4">
          <tpl fld="5" item="1"/>
          <tpl fld="2" item="26"/>
          <tpl fld="3" item="3"/>
          <tpl fld="0" item="1"/>
        </tpls>
      </n>
      <n v="50092.93" in="0">
        <tpls c="3">
          <tpl fld="5" item="1"/>
          <tpl fld="1" item="28"/>
          <tpl fld="0" item="0"/>
        </tpls>
      </n>
      <n v="342879136.06000006" in="0">
        <tpls c="4">
          <tpl fld="5" item="1"/>
          <tpl fld="2" item="27"/>
          <tpl fld="3" item="6"/>
          <tpl fld="0" item="1"/>
        </tpls>
      </n>
      <n v="103856793.09999999" in="0">
        <tpls c="4">
          <tpl fld="5" item="1"/>
          <tpl fld="2" item="27"/>
          <tpl fld="3" item="1"/>
          <tpl fld="0" item="1"/>
        </tpls>
      </n>
      <n v="12437184.620000001" in="0">
        <tpls c="4">
          <tpl fld="5" item="1"/>
          <tpl fld="2" item="27"/>
          <tpl fld="3" item="5"/>
          <tpl fld="0" item="1"/>
        </tpls>
      </n>
      <n v="142098820.05999997" in="0">
        <tpls c="4">
          <tpl fld="5" item="1"/>
          <tpl fld="2" item="27"/>
          <tpl fld="3" item="3"/>
          <tpl fld="0" item="1"/>
        </tpls>
      </n>
      <n v="57195920.599999994" in="0">
        <tpls c="4">
          <tpl fld="5" item="1"/>
          <tpl fld="2" item="27"/>
          <tpl fld="3" item="4"/>
          <tpl fld="0" item="1"/>
        </tpls>
      </n>
      <n v="190067323.07000005" in="0">
        <tpls c="4">
          <tpl fld="5" item="1"/>
          <tpl fld="2" item="27"/>
          <tpl fld="3" item="2"/>
          <tpl fld="0" item="1"/>
        </tpls>
      </n>
      <n v="2117396.5699999998" in="0">
        <tpls c="4">
          <tpl fld="5" item="1"/>
          <tpl fld="2" item="27"/>
          <tpl fld="3" item="0"/>
          <tpl fld="0" item="1"/>
        </tpls>
      </n>
      <n v="50937.599999999999" in="0">
        <tpls c="3">
          <tpl fld="5" item="1"/>
          <tpl fld="1" item="29"/>
          <tpl fld="0" item="0"/>
        </tpls>
      </n>
      <n v="57889329.730000019" in="0">
        <tpls c="4">
          <tpl fld="5" item="1"/>
          <tpl fld="2" item="28"/>
          <tpl fld="3" item="4"/>
          <tpl fld="0" item="1"/>
        </tpls>
      </n>
      <n v="114621798.81999996" in="0">
        <tpls c="4">
          <tpl fld="5" item="1"/>
          <tpl fld="2" item="28"/>
          <tpl fld="3" item="1"/>
          <tpl fld="0" item="1"/>
        </tpls>
      </n>
      <n v="50950.27" in="0">
        <tpls c="3">
          <tpl fld="5" item="1"/>
          <tpl fld="1" item="1"/>
          <tpl fld="0" item="0"/>
        </tpls>
      </n>
      <n v="366568309.90999997" in="0">
        <tpls c="4">
          <tpl fld="5" item="1"/>
          <tpl fld="2" item="28"/>
          <tpl fld="3" item="6"/>
          <tpl fld="0" item="1"/>
        </tpls>
      </n>
      <n v="2935981.6" in="0">
        <tpls c="4">
          <tpl fld="5" item="1"/>
          <tpl fld="2" item="28"/>
          <tpl fld="3" item="0"/>
          <tpl fld="0" item="1"/>
        </tpls>
      </n>
      <n v="205894353.38" in="0">
        <tpls c="4">
          <tpl fld="5" item="1"/>
          <tpl fld="2" item="28"/>
          <tpl fld="3" item="2"/>
          <tpl fld="0" item="1"/>
        </tpls>
      </n>
      <n v="11035239.649999999" in="0">
        <tpls c="4">
          <tpl fld="5" item="1"/>
          <tpl fld="2" item="28"/>
          <tpl fld="3" item="5"/>
          <tpl fld="0" item="1"/>
        </tpls>
      </n>
      <n v="156528600.59000003" in="0">
        <tpls c="4">
          <tpl fld="5" item="1"/>
          <tpl fld="2" item="28"/>
          <tpl fld="3" item="3"/>
          <tpl fld="0" item="1"/>
        </tpls>
      </n>
      <n v="196623595.53000003" in="0">
        <tpls c="4">
          <tpl fld="5" item="1"/>
          <tpl fld="2" item="0"/>
          <tpl fld="3" item="2"/>
          <tpl fld="0" item="1"/>
        </tpls>
      </n>
      <n v="380195826.77999997" in="0">
        <tpls c="4">
          <tpl fld="5" item="1"/>
          <tpl fld="2" item="0"/>
          <tpl fld="3" item="6"/>
          <tpl fld="0" item="1"/>
        </tpls>
      </n>
      <n v="8021318.0599999996" in="0">
        <tpls c="4">
          <tpl fld="5" item="1"/>
          <tpl fld="2" item="0"/>
          <tpl fld="3" item="5"/>
          <tpl fld="0" item="1"/>
        </tpls>
      </n>
      <n v="2778780.580000001" in="0">
        <tpls c="4">
          <tpl fld="5" item="1"/>
          <tpl fld="2" item="0"/>
          <tpl fld="3" item="0"/>
          <tpl fld="0" item="1"/>
        </tpls>
      </n>
      <n v="54990117.640000008" in="0">
        <tpls c="4">
          <tpl fld="5" item="1"/>
          <tpl fld="2" item="0"/>
          <tpl fld="3" item="4"/>
          <tpl fld="0" item="1"/>
        </tpls>
      </n>
      <n v="121165841.08000003" in="0">
        <tpls c="4">
          <tpl fld="5" item="1"/>
          <tpl fld="2" item="0"/>
          <tpl fld="3" item="1"/>
          <tpl fld="0" item="1"/>
        </tpls>
      </n>
      <n v="161598120.37000006" in="0">
        <tpls c="4">
          <tpl fld="5" item="1"/>
          <tpl fld="2" item="0"/>
          <tpl fld="3" item="3"/>
          <tpl fld="0" item="1"/>
        </tpls>
      </n>
      <n v="204062563" in="0">
        <tpls c="4">
          <tpl fld="5" item="1"/>
          <tpl fld="2" item="29"/>
          <tpl fld="3" item="2"/>
          <tpl fld="0" item="1"/>
        </tpls>
      </n>
      <n v="2663095" in="0">
        <tpls c="4">
          <tpl fld="5" item="1"/>
          <tpl fld="2" item="29"/>
          <tpl fld="3" item="0"/>
          <tpl fld="0" item="1"/>
        </tpls>
      </n>
      <n v="134460103" in="0">
        <tpls c="4">
          <tpl fld="5" item="1"/>
          <tpl fld="2" item="29"/>
          <tpl fld="3" item="1"/>
          <tpl fld="0" item="1"/>
        </tpls>
      </n>
      <n v="72795149" in="0">
        <tpls c="4">
          <tpl fld="5" item="1"/>
          <tpl fld="2" item="29"/>
          <tpl fld="3" item="4"/>
          <tpl fld="0" item="1"/>
        </tpls>
      </n>
      <n v="7836470" in="0">
        <tpls c="4">
          <tpl fld="5" item="1"/>
          <tpl fld="2" item="29"/>
          <tpl fld="3" item="5"/>
          <tpl fld="0" item="1"/>
        </tpls>
      </n>
      <n v="388479553" in="0">
        <tpls c="4">
          <tpl fld="5" item="1"/>
          <tpl fld="2" item="29"/>
          <tpl fld="3" item="6"/>
          <tpl fld="0" item="1"/>
        </tpls>
      </n>
      <n v="166363000" in="0">
        <tpls c="4">
          <tpl fld="5" item="1"/>
          <tpl fld="2" item="29"/>
          <tpl fld="3" item="3"/>
          <tpl fld="0" item="1"/>
        </tpls>
      </n>
      <n v="80680628.140000001" in="0">
        <tpls c="4">
          <tpl fld="2" item="0"/>
          <tpl fld="6" item="76"/>
          <tpl fld="3" item="3"/>
          <tpl fld="0" item="1"/>
        </tpls>
      </n>
      <n v="2655408.15" in="0">
        <tpls c="4">
          <tpl fld="2" item="0"/>
          <tpl fld="6" item="49"/>
          <tpl fld="3" item="3"/>
          <tpl fld="0" item="1"/>
        </tpls>
      </n>
      <n v="1119716.79" in="0">
        <tpls c="4">
          <tpl fld="2" item="0"/>
          <tpl fld="6" item="17"/>
          <tpl fld="3" item="3"/>
          <tpl fld="0" item="1"/>
        </tpls>
      </n>
      <n v="8334199.1399999997" in="0">
        <tpls c="4">
          <tpl fld="2" item="0"/>
          <tpl fld="6" item="70"/>
          <tpl fld="3" item="3"/>
          <tpl fld="0" item="1"/>
        </tpls>
      </n>
      <n v="2432139.2999999998" in="0">
        <tpls c="4">
          <tpl fld="2" item="0"/>
          <tpl fld="6" item="12"/>
          <tpl fld="3" item="3"/>
          <tpl fld="0" item="1"/>
        </tpls>
      </n>
      <n v="2974319.21" in="0">
        <tpls c="4">
          <tpl fld="2" item="0"/>
          <tpl fld="6" item="74"/>
          <tpl fld="3" item="3"/>
          <tpl fld="0" item="1"/>
        </tpls>
      </n>
      <n v="2065671.85" in="0">
        <tpls c="4">
          <tpl fld="2" item="0"/>
          <tpl fld="6" item="82"/>
          <tpl fld="3" item="3"/>
          <tpl fld="0" item="1"/>
        </tpls>
      </n>
      <n v="616767.52" in="0">
        <tpls c="4">
          <tpl fld="2" item="0"/>
          <tpl fld="6" item="69"/>
          <tpl fld="3" item="3"/>
          <tpl fld="0" item="1"/>
        </tpls>
      </n>
      <n v="49049990.600000001" in="0">
        <tpls c="4">
          <tpl fld="2" item="0"/>
          <tpl fld="6" item="65"/>
          <tpl fld="3" item="3"/>
          <tpl fld="0" item="1"/>
        </tpls>
      </n>
      <n v="346911.19" in="0">
        <tpls c="4">
          <tpl fld="2" item="0"/>
          <tpl fld="6" item="57"/>
          <tpl fld="3" item="3"/>
          <tpl fld="0" item="1"/>
        </tpls>
      </n>
      <n v="743334.32" in="0">
        <tpls c="4">
          <tpl fld="2" item="0"/>
          <tpl fld="6" item="44"/>
          <tpl fld="3" item="3"/>
          <tpl fld="0" item="1"/>
        </tpls>
      </n>
      <n v="4187853.28" in="0">
        <tpls c="4">
          <tpl fld="2" item="0"/>
          <tpl fld="6" item="32"/>
          <tpl fld="3" item="3"/>
          <tpl fld="0" item="1"/>
        </tpls>
      </n>
      <n v="700476.1" in="0">
        <tpls c="4">
          <tpl fld="2" item="0"/>
          <tpl fld="6" item="92"/>
          <tpl fld="3" item="3"/>
          <tpl fld="0" item="1"/>
        </tpls>
      </n>
      <n v="1339498.67" in="0">
        <tpls c="4">
          <tpl fld="2" item="0"/>
          <tpl fld="6" item="7"/>
          <tpl fld="3" item="3"/>
          <tpl fld="0" item="1"/>
        </tpls>
      </n>
      <n v="1253956.8400000001" in="0">
        <tpls c="4">
          <tpl fld="2" item="0"/>
          <tpl fld="6" item="3"/>
          <tpl fld="3" item="3"/>
          <tpl fld="0" item="1"/>
        </tpls>
      </n>
      <n v="6230111.04" in="0">
        <tpls c="4">
          <tpl fld="2" item="0"/>
          <tpl fld="6" item="51"/>
          <tpl fld="3" item="3"/>
          <tpl fld="0" item="1"/>
        </tpls>
      </n>
      <n v="11578340.710000001" in="0">
        <tpls c="4">
          <tpl fld="2" item="0"/>
          <tpl fld="6" item="73"/>
          <tpl fld="3" item="3"/>
          <tpl fld="0" item="1"/>
        </tpls>
      </n>
      <n v="240026.37" in="0">
        <tpls c="4">
          <tpl fld="2" item="0"/>
          <tpl fld="6" item="34"/>
          <tpl fld="3" item="3"/>
          <tpl fld="0" item="1"/>
        </tpls>
      </n>
      <n v="2346684.5299999998" in="0">
        <tpls c="4">
          <tpl fld="2" item="0"/>
          <tpl fld="6" item="87"/>
          <tpl fld="3" item="3"/>
          <tpl fld="0" item="1"/>
        </tpls>
      </n>
      <n v="499737.13" in="0">
        <tpls c="4">
          <tpl fld="2" item="0"/>
          <tpl fld="6" item="68"/>
          <tpl fld="3" item="3"/>
          <tpl fld="0" item="1"/>
        </tpls>
      </n>
      <n v="11650757.74" in="0">
        <tpls c="4">
          <tpl fld="2" item="0"/>
          <tpl fld="6" item="24"/>
          <tpl fld="3" item="3"/>
          <tpl fld="0" item="1"/>
        </tpls>
      </n>
      <n v="2572768.1800000002" in="0">
        <tpls c="4">
          <tpl fld="2" item="0"/>
          <tpl fld="6" item="75"/>
          <tpl fld="3" item="3"/>
          <tpl fld="0" item="1"/>
        </tpls>
      </n>
      <n v="17436662.32" in="0">
        <tpls c="4">
          <tpl fld="2" item="0"/>
          <tpl fld="6" item="6"/>
          <tpl fld="3" item="3"/>
          <tpl fld="0" item="1"/>
        </tpls>
      </n>
      <n v="28221993.280000001" in="0">
        <tpls c="4">
          <tpl fld="2" item="0"/>
          <tpl fld="6" item="0"/>
          <tpl fld="3" item="3"/>
          <tpl fld="0" item="1"/>
        </tpls>
      </n>
      <n v="84335140.840000004" in="0">
        <tpls c="4">
          <tpl fld="2" item="0"/>
          <tpl fld="6" item="77"/>
          <tpl fld="3" item="3"/>
          <tpl fld="0" item="1"/>
        </tpls>
      </n>
      <n v="3364666.57" in="0">
        <tpls c="4">
          <tpl fld="2" item="0"/>
          <tpl fld="6" item="37"/>
          <tpl fld="3" item="3"/>
          <tpl fld="0" item="1"/>
        </tpls>
      </n>
      <n v="4872912.82" in="0">
        <tpls c="4">
          <tpl fld="2" item="0"/>
          <tpl fld="6" item="38"/>
          <tpl fld="3" item="3"/>
          <tpl fld="0" item="1"/>
        </tpls>
      </n>
      <n v="1451612.71" in="0">
        <tpls c="4">
          <tpl fld="2" item="0"/>
          <tpl fld="6" item="80"/>
          <tpl fld="3" item="3"/>
          <tpl fld="0" item="1"/>
        </tpls>
      </n>
      <n v="13778272.33" in="0">
        <tpls c="4">
          <tpl fld="2" item="0"/>
          <tpl fld="6" item="40"/>
          <tpl fld="3" item="3"/>
          <tpl fld="0" item="1"/>
        </tpls>
      </n>
      <n v="130804.05" in="0">
        <tpls c="4">
          <tpl fld="2" item="0"/>
          <tpl fld="6" item="29"/>
          <tpl fld="3" item="3"/>
          <tpl fld="0" item="1"/>
        </tpls>
      </n>
      <n v="28365263.66" in="0">
        <tpls c="4">
          <tpl fld="2" item="0"/>
          <tpl fld="6" item="41"/>
          <tpl fld="3" item="3"/>
          <tpl fld="0" item="1"/>
        </tpls>
      </n>
      <n v="894918.79" in="0">
        <tpls c="4">
          <tpl fld="2" item="0"/>
          <tpl fld="6" item="23"/>
          <tpl fld="3" item="3"/>
          <tpl fld="0" item="1"/>
        </tpls>
      </n>
      <n v="2718213.81" in="0">
        <tpls c="4">
          <tpl fld="2" item="0"/>
          <tpl fld="6" item="46"/>
          <tpl fld="3" item="3"/>
          <tpl fld="0" item="1"/>
        </tpls>
      </n>
      <n v="16300633.4" in="0">
        <tpls c="4">
          <tpl fld="2" item="0"/>
          <tpl fld="6" item="43"/>
          <tpl fld="3" item="3"/>
          <tpl fld="0" item="1"/>
        </tpls>
      </n>
      <n v="22718617.100000001" in="0">
        <tpls c="4">
          <tpl fld="2" item="0"/>
          <tpl fld="6" item="25"/>
          <tpl fld="3" item="3"/>
          <tpl fld="0" item="1"/>
        </tpls>
      </n>
      <n v="36635777.159999996" in="0">
        <tpls c="4">
          <tpl fld="2" item="0"/>
          <tpl fld="6" item="19"/>
          <tpl fld="3" item="3"/>
          <tpl fld="0" item="1"/>
        </tpls>
      </n>
      <n v="3931928.95" in="0">
        <tpls c="4">
          <tpl fld="2" item="0"/>
          <tpl fld="6" item="39"/>
          <tpl fld="3" item="3"/>
          <tpl fld="0" item="1"/>
        </tpls>
      </n>
      <n v="3824210.37" in="0">
        <tpls c="4">
          <tpl fld="2" item="0"/>
          <tpl fld="6" item="79"/>
          <tpl fld="3" item="3"/>
          <tpl fld="0" item="1"/>
        </tpls>
      </n>
      <n v="1189543.24" in="0">
        <tpls c="4">
          <tpl fld="2" item="0"/>
          <tpl fld="6" item="14"/>
          <tpl fld="3" item="3"/>
          <tpl fld="0" item="1"/>
        </tpls>
      </n>
      <n v="2240439.61" in="0">
        <tpls c="4">
          <tpl fld="2" item="0"/>
          <tpl fld="6" item="8"/>
          <tpl fld="3" item="3"/>
          <tpl fld="0" item="1"/>
        </tpls>
      </n>
      <n v="4488296.4400000004" in="0">
        <tpls c="4">
          <tpl fld="2" item="0"/>
          <tpl fld="6" item="2"/>
          <tpl fld="3" item="3"/>
          <tpl fld="0" item="1"/>
        </tpls>
      </n>
      <n v="76942909.939999998" in="0">
        <tpls c="4">
          <tpl fld="2" item="0"/>
          <tpl fld="6" item="10"/>
          <tpl fld="3" item="3"/>
          <tpl fld="0" item="1"/>
        </tpls>
      </n>
      <n v="10418020.050000001" in="0">
        <tpls c="4">
          <tpl fld="2" item="0"/>
          <tpl fld="6" item="26"/>
          <tpl fld="3" item="3"/>
          <tpl fld="0" item="1"/>
        </tpls>
      </n>
      <n v="3587476.19" in="0">
        <tpls c="4">
          <tpl fld="2" item="0"/>
          <tpl fld="6" item="4"/>
          <tpl fld="3" item="3"/>
          <tpl fld="0" item="1"/>
        </tpls>
      </n>
      <n v="938952.11" in="0">
        <tpls c="4">
          <tpl fld="2" item="0"/>
          <tpl fld="6" item="33"/>
          <tpl fld="3" item="3"/>
          <tpl fld="0" item="1"/>
        </tpls>
      </n>
      <n v="13404536.18" in="0">
        <tpls c="4">
          <tpl fld="2" item="0"/>
          <tpl fld="6" item="86"/>
          <tpl fld="3" item="3"/>
          <tpl fld="0" item="1"/>
        </tpls>
      </n>
      <n v="2272891.2599999998" in="0">
        <tpls c="4">
          <tpl fld="2" item="0"/>
          <tpl fld="6" item="45"/>
          <tpl fld="3" item="3"/>
          <tpl fld="0" item="1"/>
        </tpls>
      </n>
      <n v="8011474.9199999999" in="0">
        <tpls c="4">
          <tpl fld="2" item="0"/>
          <tpl fld="6" item="1"/>
          <tpl fld="3" item="3"/>
          <tpl fld="0" item="1"/>
        </tpls>
      </n>
      <n v="737961.21" in="0">
        <tpls c="4">
          <tpl fld="2" item="0"/>
          <tpl fld="6" item="56"/>
          <tpl fld="3" item="3"/>
          <tpl fld="0" item="1"/>
        </tpls>
      </n>
      <n v="669094.68999999994" in="0">
        <tpls c="4">
          <tpl fld="2" item="0"/>
          <tpl fld="6" item="20"/>
          <tpl fld="3" item="3"/>
          <tpl fld="0" item="1"/>
        </tpls>
      </n>
      <n v="10862315.310000001" in="0">
        <tpls c="4">
          <tpl fld="2" item="0"/>
          <tpl fld="6" item="59"/>
          <tpl fld="3" item="3"/>
          <tpl fld="0" item="1"/>
        </tpls>
      </n>
      <n v="570555.35" in="0">
        <tpls c="4">
          <tpl fld="2" item="0"/>
          <tpl fld="6" item="88"/>
          <tpl fld="3" item="3"/>
          <tpl fld="0" item="1"/>
        </tpls>
      </n>
      <n v="108451.88" in="0">
        <tpls c="4">
          <tpl fld="2" item="0"/>
          <tpl fld="6" item="28"/>
          <tpl fld="3" item="3"/>
          <tpl fld="0" item="1"/>
        </tpls>
      </n>
      <n v="2962058.99" in="0">
        <tpls c="4">
          <tpl fld="2" item="0"/>
          <tpl fld="6" item="15"/>
          <tpl fld="3" item="3"/>
          <tpl fld="0" item="1"/>
        </tpls>
      </n>
      <n v="211394278.97999999" in="0">
        <tpls c="4">
          <tpl fld="2" item="0"/>
          <tpl fld="6" item="72"/>
          <tpl fld="3" item="3"/>
          <tpl fld="0" item="1"/>
        </tpls>
      </n>
      <n v="7649558.4699999997" in="0">
        <tpls c="4">
          <tpl fld="2" item="0"/>
          <tpl fld="6" item="52"/>
          <tpl fld="3" item="3"/>
          <tpl fld="0" item="1"/>
        </tpls>
      </n>
      <n v="1531904.47" in="0">
        <tpls c="4">
          <tpl fld="2" item="0"/>
          <tpl fld="6" item="83"/>
          <tpl fld="3" item="3"/>
          <tpl fld="0" item="1"/>
        </tpls>
      </n>
      <n v="459692.79999999999" in="0">
        <tpls c="4">
          <tpl fld="2" item="0"/>
          <tpl fld="6" item="27"/>
          <tpl fld="3" item="3"/>
          <tpl fld="0" item="1"/>
        </tpls>
      </n>
      <n v="426959.56" in="0">
        <tpls c="4">
          <tpl fld="2" item="0"/>
          <tpl fld="6" item="47"/>
          <tpl fld="3" item="3"/>
          <tpl fld="0" item="1"/>
        </tpls>
      </n>
      <n v="11832859.539999999" in="0">
        <tpls c="4">
          <tpl fld="2" item="0"/>
          <tpl fld="6" item="62"/>
          <tpl fld="3" item="3"/>
          <tpl fld="0" item="1"/>
        </tpls>
      </n>
      <n v="2756823.9" in="0">
        <tpls c="4">
          <tpl fld="2" item="0"/>
          <tpl fld="6" item="30"/>
          <tpl fld="3" item="3"/>
          <tpl fld="0" item="1"/>
        </tpls>
      </n>
      <n v="1588252.97" in="0">
        <tpls c="4">
          <tpl fld="2" item="0"/>
          <tpl fld="6" item="48"/>
          <tpl fld="3" item="3"/>
          <tpl fld="0" item="1"/>
        </tpls>
      </n>
      <n v="4367788.9800000004" in="0">
        <tpls c="4">
          <tpl fld="2" item="0"/>
          <tpl fld="6" item="64"/>
          <tpl fld="3" item="3"/>
          <tpl fld="0" item="1"/>
        </tpls>
      </n>
      <n v="3662559.19" in="0">
        <tpls c="4">
          <tpl fld="2" item="0"/>
          <tpl fld="6" item="22"/>
          <tpl fld="3" item="3"/>
          <tpl fld="0" item="1"/>
        </tpls>
      </n>
      <n v="171607.82" in="0">
        <tpls c="4">
          <tpl fld="2" item="0"/>
          <tpl fld="6" item="67"/>
          <tpl fld="3" item="3"/>
          <tpl fld="0" item="1"/>
        </tpls>
      </n>
      <n v="411610.42" in="0">
        <tpls c="4">
          <tpl fld="2" item="0"/>
          <tpl fld="6" item="71"/>
          <tpl fld="3" item="3"/>
          <tpl fld="0" item="1"/>
        </tpls>
      </n>
      <n v="20394960.5" in="0">
        <tpls c="4">
          <tpl fld="2" item="0"/>
          <tpl fld="6" item="66"/>
          <tpl fld="3" item="3"/>
          <tpl fld="0" item="1"/>
        </tpls>
      </n>
      <n v="1155596.72" in="0">
        <tpls c="4">
          <tpl fld="2" item="0"/>
          <tpl fld="6" item="5"/>
          <tpl fld="3" item="3"/>
          <tpl fld="0" item="1"/>
        </tpls>
      </n>
      <n v="64000" in="0">
        <tpls c="4">
          <tpl fld="2" item="0"/>
          <tpl fld="6" item="18"/>
          <tpl fld="3" item="3"/>
          <tpl fld="0" item="1"/>
        </tpls>
      </n>
      <n v="745469.53" in="0">
        <tpls c="4">
          <tpl fld="2" item="0"/>
          <tpl fld="6" item="36"/>
          <tpl fld="3" item="3"/>
          <tpl fld="0" item="1"/>
        </tpls>
      </n>
      <n v="30771859.120000001" in="0">
        <tpls c="4">
          <tpl fld="2" item="0"/>
          <tpl fld="6" item="90"/>
          <tpl fld="3" item="3"/>
          <tpl fld="0" item="1"/>
        </tpls>
      </n>
      <n v="59070272.060000002" in="0">
        <tpls c="4">
          <tpl fld="2" item="0"/>
          <tpl fld="6" item="11"/>
          <tpl fld="3" item="3"/>
          <tpl fld="0" item="1"/>
        </tpls>
      </n>
      <n v="620727.21" in="0">
        <tpls c="4">
          <tpl fld="2" item="0"/>
          <tpl fld="6" item="61"/>
          <tpl fld="3" item="3"/>
          <tpl fld="0" item="1"/>
        </tpls>
      </n>
      <n v="287618.15999999997" in="0">
        <tpls c="4">
          <tpl fld="2" item="0"/>
          <tpl fld="6" item="9"/>
          <tpl fld="3" item="3"/>
          <tpl fld="0" item="1"/>
        </tpls>
      </n>
      <n v="458923.34" in="0">
        <tpls c="4">
          <tpl fld="2" item="0"/>
          <tpl fld="6" item="81"/>
          <tpl fld="3" item="3"/>
          <tpl fld="0" item="1"/>
        </tpls>
      </n>
      <n v="125253.63" in="0">
        <tpls c="4">
          <tpl fld="2" item="0"/>
          <tpl fld="6" item="84"/>
          <tpl fld="3" item="3"/>
          <tpl fld="0" item="1"/>
        </tpls>
      </n>
      <n v="45295686.240000002" in="0">
        <tpls c="4">
          <tpl fld="2" item="0"/>
          <tpl fld="6" item="42"/>
          <tpl fld="3" item="3"/>
          <tpl fld="0" item="1"/>
        </tpls>
      </n>
      <n v="250038.46" in="0">
        <tpls c="4">
          <tpl fld="2" item="0"/>
          <tpl fld="6" item="91"/>
          <tpl fld="3" item="3"/>
          <tpl fld="0" item="1"/>
        </tpls>
      </n>
      <n v="27697806.440000001" in="0">
        <tpls c="4">
          <tpl fld="2" item="0"/>
          <tpl fld="6" item="60"/>
          <tpl fld="3" item="3"/>
          <tpl fld="0" item="1"/>
        </tpls>
      </n>
      <n v="21064054.82" in="0">
        <tpls c="4">
          <tpl fld="2" item="0"/>
          <tpl fld="6" item="89"/>
          <tpl fld="3" item="3"/>
          <tpl fld="0" item="1"/>
        </tpls>
      </n>
      <n v="1057293.82" in="0">
        <tpls c="4">
          <tpl fld="2" item="0"/>
          <tpl fld="6" item="16"/>
          <tpl fld="3" item="3"/>
          <tpl fld="0" item="1"/>
        </tpls>
      </n>
      <n v="3195617.73" in="0">
        <tpls c="4">
          <tpl fld="2" item="0"/>
          <tpl fld="6" item="85"/>
          <tpl fld="3" item="3"/>
          <tpl fld="0" item="1"/>
        </tpls>
      </n>
      <n v="9423929.6500000004" in="0">
        <tpls c="4">
          <tpl fld="2" item="0"/>
          <tpl fld="6" item="53"/>
          <tpl fld="3" item="3"/>
          <tpl fld="0" item="1"/>
        </tpls>
      </n>
      <n v="87623.18" in="0">
        <tpls c="4">
          <tpl fld="2" item="0"/>
          <tpl fld="6" item="21"/>
          <tpl fld="3" item="3"/>
          <tpl fld="0" item="1"/>
        </tpls>
      </n>
      <n v="7362566.6900000004" in="0">
        <tpls c="4">
          <tpl fld="2" item="0"/>
          <tpl fld="6" item="50"/>
          <tpl fld="3" item="3"/>
          <tpl fld="0" item="1"/>
        </tpls>
      </n>
      <n v="740055.15" in="0">
        <tpls c="4">
          <tpl fld="2" item="0"/>
          <tpl fld="6" item="58"/>
          <tpl fld="3" item="3"/>
          <tpl fld="0" item="1"/>
        </tpls>
      </n>
      <n v="1456026.96" in="0">
        <tpls c="4">
          <tpl fld="2" item="0"/>
          <tpl fld="6" item="55"/>
          <tpl fld="3" item="3"/>
          <tpl fld="0" item="1"/>
        </tpls>
      </n>
      <n v="434995.84" in="0">
        <tpls c="4">
          <tpl fld="2" item="0"/>
          <tpl fld="6" item="54"/>
          <tpl fld="3" item="3"/>
          <tpl fld="0" item="1"/>
        </tpls>
      </n>
      <n v="139814.49" in="0">
        <tpls c="4">
          <tpl fld="2" item="0"/>
          <tpl fld="6" item="13"/>
          <tpl fld="3" item="3"/>
          <tpl fld="0" item="1"/>
        </tpls>
      </n>
      <n v="3034411.3" in="0">
        <tpls c="4">
          <tpl fld="2" item="0"/>
          <tpl fld="6" item="63"/>
          <tpl fld="3" item="3"/>
          <tpl fld="0" item="1"/>
        </tpls>
      </n>
      <n v="4899443.8" in="0">
        <tpls c="4">
          <tpl fld="2" item="0"/>
          <tpl fld="6" item="35"/>
          <tpl fld="3" item="3"/>
          <tpl fld="0" item="1"/>
        </tpls>
      </n>
      <n v="871455.59" in="0">
        <tpls c="4">
          <tpl fld="2" item="0"/>
          <tpl fld="6" item="78"/>
          <tpl fld="3" item="3"/>
          <tpl fld="0" item="1"/>
        </tpls>
      </n>
      <n v="2846133.98" in="0">
        <tpls c="4">
          <tpl fld="2" item="0"/>
          <tpl fld="6" item="186"/>
          <tpl fld="3" item="3"/>
          <tpl fld="0" item="1"/>
        </tpls>
      </n>
      <n v="3023636.43" in="0">
        <tpls c="4">
          <tpl fld="2" item="0"/>
          <tpl fld="6" item="228"/>
          <tpl fld="3" item="3"/>
          <tpl fld="0" item="1"/>
        </tpls>
      </n>
      <n v="50249033.479999997" in="0">
        <tpls c="4">
          <tpl fld="2" item="0"/>
          <tpl fld="6" item="195"/>
          <tpl fld="3" item="3"/>
          <tpl fld="0" item="1"/>
        </tpls>
      </n>
      <n v="2037015.61" in="0">
        <tpls c="4">
          <tpl fld="2" item="0"/>
          <tpl fld="6" item="239"/>
          <tpl fld="3" item="3"/>
          <tpl fld="0" item="1"/>
        </tpls>
      </n>
      <n v="36907800.329999998" in="0">
        <tpls c="4">
          <tpl fld="2" item="0"/>
          <tpl fld="6" item="250"/>
          <tpl fld="3" item="3"/>
          <tpl fld="0" item="1"/>
        </tpls>
      </n>
      <n v="7910307.3200000003" in="0">
        <tpls c="4">
          <tpl fld="2" item="0"/>
          <tpl fld="6" item="227"/>
          <tpl fld="3" item="3"/>
          <tpl fld="0" item="1"/>
        </tpls>
      </n>
      <n v="6636443.3499999996" in="0">
        <tpls c="4">
          <tpl fld="2" item="0"/>
          <tpl fld="6" item="118"/>
          <tpl fld="3" item="3"/>
          <tpl fld="0" item="1"/>
        </tpls>
      </n>
      <n v="3726144.93" in="0">
        <tpls c="4">
          <tpl fld="2" item="0"/>
          <tpl fld="6" item="267"/>
          <tpl fld="3" item="3"/>
          <tpl fld="0" item="1"/>
        </tpls>
      </n>
      <n v="224893.26" in="0">
        <tpls c="4">
          <tpl fld="2" item="0"/>
          <tpl fld="6" item="139"/>
          <tpl fld="3" item="3"/>
          <tpl fld="0" item="1"/>
        </tpls>
      </n>
      <n v="874588.88" in="0">
        <tpls c="4">
          <tpl fld="2" item="0"/>
          <tpl fld="6" item="233"/>
          <tpl fld="3" item="3"/>
          <tpl fld="0" item="1"/>
        </tpls>
      </n>
      <n v="9131996.4000000004" in="0">
        <tpls c="4">
          <tpl fld="2" item="0"/>
          <tpl fld="6" item="150"/>
          <tpl fld="3" item="3"/>
          <tpl fld="0" item="1"/>
        </tpls>
      </n>
      <n v="6762243.7699999996" in="0">
        <tpls c="4">
          <tpl fld="2" item="0"/>
          <tpl fld="6" item="211"/>
          <tpl fld="3" item="3"/>
          <tpl fld="0" item="1"/>
        </tpls>
      </n>
      <n v="929952.73" in="0">
        <tpls c="4">
          <tpl fld="2" item="0"/>
          <tpl fld="6" item="190"/>
          <tpl fld="3" item="3"/>
          <tpl fld="0" item="1"/>
        </tpls>
      </n>
      <n v="2492487.9" in="0">
        <tpls c="4">
          <tpl fld="2" item="0"/>
          <tpl fld="6" item="197"/>
          <tpl fld="3" item="3"/>
          <tpl fld="0" item="1"/>
        </tpls>
      </n>
      <n v="30372272.59" in="0">
        <tpls c="4">
          <tpl fld="2" item="0"/>
          <tpl fld="6" item="238"/>
          <tpl fld="3" item="3"/>
          <tpl fld="0" item="1"/>
        </tpls>
      </n>
      <n v="2344065.31" in="0">
        <tpls c="4">
          <tpl fld="2" item="0"/>
          <tpl fld="6" item="148"/>
          <tpl fld="3" item="3"/>
          <tpl fld="0" item="1"/>
        </tpls>
      </n>
      <n v="1902934.1" in="0">
        <tpls c="4">
          <tpl fld="2" item="0"/>
          <tpl fld="6" item="141"/>
          <tpl fld="3" item="3"/>
          <tpl fld="0" item="1"/>
        </tpls>
      </n>
      <n v="15011737.380000001" in="0">
        <tpls c="4">
          <tpl fld="2" item="0"/>
          <tpl fld="6" item="181"/>
          <tpl fld="3" item="3"/>
          <tpl fld="0" item="1"/>
        </tpls>
      </n>
      <n v="346816.89" in="0">
        <tpls c="4">
          <tpl fld="2" item="0"/>
          <tpl fld="6" item="240"/>
          <tpl fld="3" item="3"/>
          <tpl fld="0" item="1"/>
        </tpls>
      </n>
      <n v="9676768.1400000006" in="0">
        <tpls c="4">
          <tpl fld="2" item="0"/>
          <tpl fld="6" item="169"/>
          <tpl fld="3" item="3"/>
          <tpl fld="0" item="1"/>
        </tpls>
      </n>
      <n v="49356610.25" in="0">
        <tpls c="4">
          <tpl fld="2" item="0"/>
          <tpl fld="6" item="274"/>
          <tpl fld="3" item="3"/>
          <tpl fld="0" item="1"/>
        </tpls>
      </n>
      <n v="6967248.4000000004" in="0">
        <tpls c="4">
          <tpl fld="2" item="0"/>
          <tpl fld="6" item="213"/>
          <tpl fld="3" item="3"/>
          <tpl fld="0" item="1"/>
        </tpls>
      </n>
      <n v="576164.63" in="0">
        <tpls c="4">
          <tpl fld="2" item="0"/>
          <tpl fld="6" item="256"/>
          <tpl fld="3" item="3"/>
          <tpl fld="0" item="1"/>
        </tpls>
      </n>
      <n v="47773044.560000002" in="0">
        <tpls c="4">
          <tpl fld="2" item="0"/>
          <tpl fld="6" item="184"/>
          <tpl fld="3" item="3"/>
          <tpl fld="0" item="1"/>
        </tpls>
      </n>
      <n v="747990.94" in="0">
        <tpls c="4">
          <tpl fld="2" item="0"/>
          <tpl fld="6" item="200"/>
          <tpl fld="3" item="3"/>
          <tpl fld="0" item="1"/>
        </tpls>
      </n>
      <n v="6798211.8399999999" in="0">
        <tpls c="4">
          <tpl fld="2" item="0"/>
          <tpl fld="6" item="236"/>
          <tpl fld="3" item="3"/>
          <tpl fld="0" item="1"/>
        </tpls>
      </n>
      <n v="334678.90000000002" in="0">
        <tpls c="4">
          <tpl fld="2" item="0"/>
          <tpl fld="6" item="244"/>
          <tpl fld="3" item="3"/>
          <tpl fld="0" item="1"/>
        </tpls>
      </n>
      <n v="10817473.369999999" in="0">
        <tpls c="4">
          <tpl fld="2" item="0"/>
          <tpl fld="6" item="245"/>
          <tpl fld="3" item="3"/>
          <tpl fld="0" item="1"/>
        </tpls>
      </n>
      <n v="512354.38" in="0">
        <tpls c="4">
          <tpl fld="2" item="0"/>
          <tpl fld="6" item="201"/>
          <tpl fld="3" item="3"/>
          <tpl fld="0" item="1"/>
        </tpls>
      </n>
      <n v="1854252.93" in="0">
        <tpls c="4">
          <tpl fld="2" item="0"/>
          <tpl fld="6" item="230"/>
          <tpl fld="3" item="3"/>
          <tpl fld="0" item="1"/>
        </tpls>
      </n>
      <n v="6203013.6600000001" in="0">
        <tpls c="4">
          <tpl fld="2" item="0"/>
          <tpl fld="6" item="177"/>
          <tpl fld="3" item="3"/>
          <tpl fld="0" item="1"/>
        </tpls>
      </n>
      <n v="277061.26" in="0">
        <tpls c="4">
          <tpl fld="2" item="0"/>
          <tpl fld="6" item="225"/>
          <tpl fld="3" item="3"/>
          <tpl fld="0" item="1"/>
        </tpls>
      </n>
      <n v="734416.35" in="0">
        <tpls c="4">
          <tpl fld="2" item="0"/>
          <tpl fld="6" item="212"/>
          <tpl fld="3" item="3"/>
          <tpl fld="0" item="1"/>
        </tpls>
      </n>
      <n v="2951990.08" in="0">
        <tpls c="4">
          <tpl fld="2" item="0"/>
          <tpl fld="6" item="134"/>
          <tpl fld="3" item="3"/>
          <tpl fld="0" item="1"/>
        </tpls>
      </n>
      <n v="3982006.29" in="0">
        <tpls c="4">
          <tpl fld="2" item="0"/>
          <tpl fld="6" item="145"/>
          <tpl fld="3" item="3"/>
          <tpl fld="0" item="1"/>
        </tpls>
      </n>
      <n v="2836677.58" in="0">
        <tpls c="4">
          <tpl fld="2" item="0"/>
          <tpl fld="6" item="263"/>
          <tpl fld="3" item="3"/>
          <tpl fld="0" item="1"/>
        </tpls>
      </n>
      <n v="2546742.5499999998" in="0">
        <tpls c="4">
          <tpl fld="2" item="0"/>
          <tpl fld="6" item="209"/>
          <tpl fld="3" item="3"/>
          <tpl fld="0" item="1"/>
        </tpls>
      </n>
      <n v="794823.55" in="0">
        <tpls c="4">
          <tpl fld="2" item="0"/>
          <tpl fld="6" item="173"/>
          <tpl fld="3" item="3"/>
          <tpl fld="0" item="1"/>
        </tpls>
      </n>
      <n v="820265.07" in="0">
        <tpls c="4">
          <tpl fld="2" item="0"/>
          <tpl fld="6" item="206"/>
          <tpl fld="3" item="3"/>
          <tpl fld="0" item="1"/>
        </tpls>
      </n>
      <n v="6320431.5199999996" in="0">
        <tpls c="4">
          <tpl fld="2" item="0"/>
          <tpl fld="6" item="157"/>
          <tpl fld="3" item="3"/>
          <tpl fld="0" item="1"/>
        </tpls>
      </n>
      <n v="478583.45" in="0">
        <tpls c="4">
          <tpl fld="2" item="0"/>
          <tpl fld="6" item="203"/>
          <tpl fld="3" item="3"/>
          <tpl fld="0" item="1"/>
        </tpls>
      </n>
      <n v="1053023.53" in="0">
        <tpls c="4">
          <tpl fld="2" item="0"/>
          <tpl fld="6" item="216"/>
          <tpl fld="3" item="3"/>
          <tpl fld="0" item="1"/>
        </tpls>
      </n>
      <n v="183870.19" in="0">
        <tpls c="4">
          <tpl fld="2" item="0"/>
          <tpl fld="6" item="182"/>
          <tpl fld="3" item="3"/>
          <tpl fld="0" item="1"/>
        </tpls>
      </n>
      <n v="1720862.42" in="0">
        <tpls c="4">
          <tpl fld="2" item="0"/>
          <tpl fld="6" item="232"/>
          <tpl fld="3" item="3"/>
          <tpl fld="0" item="1"/>
        </tpls>
      </n>
      <n v="34324431.420000002" in="0">
        <tpls c="4">
          <tpl fld="2" item="0"/>
          <tpl fld="6" item="127"/>
          <tpl fld="3" item="3"/>
          <tpl fld="0" item="1"/>
        </tpls>
      </n>
      <n v="2316630.46" in="0">
        <tpls c="4">
          <tpl fld="2" item="0"/>
          <tpl fld="6" item="170"/>
          <tpl fld="3" item="3"/>
          <tpl fld="0" item="1"/>
        </tpls>
      </n>
      <n v="1829360.2" in="0">
        <tpls c="4">
          <tpl fld="2" item="0"/>
          <tpl fld="6" item="120"/>
          <tpl fld="3" item="3"/>
          <tpl fld="0" item="1"/>
        </tpls>
      </n>
      <n v="4449601.95" in="0">
        <tpls c="4">
          <tpl fld="2" item="0"/>
          <tpl fld="6" item="147"/>
          <tpl fld="3" item="3"/>
          <tpl fld="0" item="1"/>
        </tpls>
      </n>
      <n v="70325211.719999999" in="0">
        <tpls c="4">
          <tpl fld="2" item="0"/>
          <tpl fld="6" item="149"/>
          <tpl fld="3" item="3"/>
          <tpl fld="0" item="1"/>
        </tpls>
      </n>
      <n v="1203750.55" in="0">
        <tpls c="4">
          <tpl fld="2" item="0"/>
          <tpl fld="6" item="223"/>
          <tpl fld="3" item="3"/>
          <tpl fld="0" item="1"/>
        </tpls>
      </n>
      <n v="24479289.739999998" in="0">
        <tpls c="4">
          <tpl fld="2" item="0"/>
          <tpl fld="6" item="246"/>
          <tpl fld="3" item="3"/>
          <tpl fld="0" item="1"/>
        </tpls>
      </n>
      <n v="1118534.07" in="0">
        <tpls c="4">
          <tpl fld="2" item="0"/>
          <tpl fld="6" item="100"/>
          <tpl fld="3" item="3"/>
          <tpl fld="0" item="1"/>
        </tpls>
      </n>
      <n v="163404.89000000001" in="0">
        <tpls c="4">
          <tpl fld="2" item="0"/>
          <tpl fld="6" item="183"/>
          <tpl fld="3" item="3"/>
          <tpl fld="0" item="1"/>
        </tpls>
      </n>
      <n v="1251865.05" in="0">
        <tpls c="4">
          <tpl fld="2" item="0"/>
          <tpl fld="6" item="93"/>
          <tpl fld="3" item="3"/>
          <tpl fld="0" item="1"/>
        </tpls>
      </n>
      <n v="1895365.6" in="0">
        <tpls c="4">
          <tpl fld="2" item="0"/>
          <tpl fld="6" item="126"/>
          <tpl fld="3" item="3"/>
          <tpl fld="0" item="1"/>
        </tpls>
      </n>
      <n v="6415777.5899999999" in="0">
        <tpls c="4">
          <tpl fld="2" item="0"/>
          <tpl fld="6" item="261"/>
          <tpl fld="3" item="3"/>
          <tpl fld="0" item="1"/>
        </tpls>
      </n>
      <n v="1038795.24" in="0">
        <tpls c="4">
          <tpl fld="2" item="0"/>
          <tpl fld="6" item="153"/>
          <tpl fld="3" item="3"/>
          <tpl fld="0" item="1"/>
        </tpls>
      </n>
      <n v="2326451.64" in="0">
        <tpls c="4">
          <tpl fld="2" item="0"/>
          <tpl fld="6" item="160"/>
          <tpl fld="3" item="3"/>
          <tpl fld="0" item="1"/>
        </tpls>
      </n>
      <n v="11123781.720000001" in="0">
        <tpls c="4">
          <tpl fld="2" item="0"/>
          <tpl fld="6" item="125"/>
          <tpl fld="3" item="3"/>
          <tpl fld="0" item="1"/>
        </tpls>
      </n>
      <n v="7489707.5800000001" in="0">
        <tpls c="4">
          <tpl fld="2" item="0"/>
          <tpl fld="6" item="235"/>
          <tpl fld="3" item="3"/>
          <tpl fld="0" item="1"/>
        </tpls>
      </n>
      <n v="32108900.559999999" in="0">
        <tpls c="4">
          <tpl fld="2" item="0"/>
          <tpl fld="6" item="257"/>
          <tpl fld="3" item="3"/>
          <tpl fld="0" item="1"/>
        </tpls>
      </n>
      <n v="6742697.6500000004" in="0">
        <tpls c="4">
          <tpl fld="2" item="0"/>
          <tpl fld="6" item="143"/>
          <tpl fld="3" item="3"/>
          <tpl fld="0" item="1"/>
        </tpls>
      </n>
      <n v="235307.39" in="0">
        <tpls c="4">
          <tpl fld="2" item="0"/>
          <tpl fld="6" item="163"/>
          <tpl fld="3" item="3"/>
          <tpl fld="0" item="1"/>
        </tpls>
      </n>
      <n v="281145.37" in="0">
        <tpls c="4">
          <tpl fld="2" item="0"/>
          <tpl fld="6" item="114"/>
          <tpl fld="3" item="3"/>
          <tpl fld="0" item="1"/>
        </tpls>
      </n>
      <n v="46192408.659999996" in="0">
        <tpls c="4">
          <tpl fld="2" item="0"/>
          <tpl fld="6" item="112"/>
          <tpl fld="3" item="3"/>
          <tpl fld="0" item="1"/>
        </tpls>
      </n>
      <n v="1996303.39" in="0">
        <tpls c="4">
          <tpl fld="2" item="0"/>
          <tpl fld="6" item="248"/>
          <tpl fld="3" item="3"/>
          <tpl fld="0" item="1"/>
        </tpls>
      </n>
      <n v="736809.12" in="0">
        <tpls c="4">
          <tpl fld="2" item="0"/>
          <tpl fld="6" item="111"/>
          <tpl fld="3" item="3"/>
          <tpl fld="0" item="1"/>
        </tpls>
      </n>
      <n v="26143657.260000002" in="0">
        <tpls c="4">
          <tpl fld="2" item="0"/>
          <tpl fld="6" item="255"/>
          <tpl fld="3" item="3"/>
          <tpl fld="0" item="1"/>
        </tpls>
      </n>
      <n v="26047556.059999999" in="0">
        <tpls c="4">
          <tpl fld="2" item="0"/>
          <tpl fld="6" item="156"/>
          <tpl fld="3" item="3"/>
          <tpl fld="0" item="1"/>
        </tpls>
      </n>
      <n v="4003496.97" in="0">
        <tpls c="4">
          <tpl fld="2" item="0"/>
          <tpl fld="6" item="94"/>
          <tpl fld="3" item="3"/>
          <tpl fld="0" item="1"/>
        </tpls>
      </n>
      <n v="3911578.59" in="0">
        <tpls c="4">
          <tpl fld="2" item="0"/>
          <tpl fld="6" item="133"/>
          <tpl fld="3" item="3"/>
          <tpl fld="0" item="1"/>
        </tpls>
      </n>
      <n v="1950475.05" in="0">
        <tpls c="4">
          <tpl fld="2" item="0"/>
          <tpl fld="6" item="152"/>
          <tpl fld="3" item="3"/>
          <tpl fld="0" item="1"/>
        </tpls>
      </n>
      <n v="58617650.640000001" in="0">
        <tpls c="4">
          <tpl fld="2" item="0"/>
          <tpl fld="6" item="124"/>
          <tpl fld="3" item="3"/>
          <tpl fld="0" item="1"/>
        </tpls>
      </n>
      <n v="1624877.55" in="0">
        <tpls c="4">
          <tpl fld="2" item="0"/>
          <tpl fld="6" item="180"/>
          <tpl fld="3" item="3"/>
          <tpl fld="0" item="1"/>
        </tpls>
      </n>
      <n v="2962402.01" in="0">
        <tpls c="4">
          <tpl fld="2" item="0"/>
          <tpl fld="6" item="194"/>
          <tpl fld="3" item="3"/>
          <tpl fld="0" item="1"/>
        </tpls>
      </n>
      <n v="2916032.46" in="0">
        <tpls c="4">
          <tpl fld="2" item="0"/>
          <tpl fld="6" item="265"/>
          <tpl fld="3" item="3"/>
          <tpl fld="0" item="1"/>
        </tpls>
      </n>
      <n v="261889.51" in="0">
        <tpls c="4">
          <tpl fld="2" item="0"/>
          <tpl fld="6" item="207"/>
          <tpl fld="3" item="3"/>
          <tpl fld="0" item="1"/>
        </tpls>
      </n>
      <n v="17387896.149999999" in="0">
        <tpls c="4">
          <tpl fld="2" item="0"/>
          <tpl fld="6" item="249"/>
          <tpl fld="3" item="3"/>
          <tpl fld="0" item="1"/>
        </tpls>
      </n>
      <n v="11759620.529999999" in="0">
        <tpls c="4">
          <tpl fld="2" item="0"/>
          <tpl fld="6" item="168"/>
          <tpl fld="3" item="3"/>
          <tpl fld="0" item="1"/>
        </tpls>
      </n>
      <n v="227901.84" in="0">
        <tpls c="4">
          <tpl fld="2" item="0"/>
          <tpl fld="6" item="189"/>
          <tpl fld="3" item="3"/>
          <tpl fld="0" item="1"/>
        </tpls>
      </n>
      <n v="17159645.149999999" in="0">
        <tpls c="4">
          <tpl fld="2" item="0"/>
          <tpl fld="6" item="162"/>
          <tpl fld="3" item="3"/>
          <tpl fld="0" item="1"/>
        </tpls>
      </n>
      <n v="9103180.3399999999" in="0">
        <tpls c="4">
          <tpl fld="2" item="0"/>
          <tpl fld="6" item="158"/>
          <tpl fld="3" item="3"/>
          <tpl fld="0" item="1"/>
        </tpls>
      </n>
      <n v="1251589.71" in="0">
        <tpls c="4">
          <tpl fld="2" item="0"/>
          <tpl fld="6" item="210"/>
          <tpl fld="3" item="3"/>
          <tpl fld="0" item="1"/>
        </tpls>
      </n>
      <n v="790719.59" in="0">
        <tpls c="4">
          <tpl fld="2" item="0"/>
          <tpl fld="6" item="132"/>
          <tpl fld="3" item="3"/>
          <tpl fld="0" item="1"/>
        </tpls>
      </n>
      <n v="5319733.29" in="0">
        <tpls c="4">
          <tpl fld="2" item="0"/>
          <tpl fld="6" item="199"/>
          <tpl fld="3" item="3"/>
          <tpl fld="0" item="1"/>
        </tpls>
      </n>
      <n v="81696.320000000007" in="0">
        <tpls c="4">
          <tpl fld="2" item="0"/>
          <tpl fld="6" item="253"/>
          <tpl fld="3" item="3"/>
          <tpl fld="0" item="1"/>
        </tpls>
      </n>
      <n v="1463291.6" in="0">
        <tpls c="4">
          <tpl fld="2" item="0"/>
          <tpl fld="6" item="268"/>
          <tpl fld="3" item="3"/>
          <tpl fld="0" item="1"/>
        </tpls>
      </n>
      <n v="14138427.35" in="0">
        <tpls c="4">
          <tpl fld="2" item="0"/>
          <tpl fld="6" item="128"/>
          <tpl fld="3" item="3"/>
          <tpl fld="0" item="1"/>
        </tpls>
      </n>
      <n v="9811385.8800000008" in="0">
        <tpls c="4">
          <tpl fld="2" item="0"/>
          <tpl fld="6" item="193"/>
          <tpl fld="3" item="3"/>
          <tpl fld="0" item="1"/>
        </tpls>
      </n>
      <n v="4430569.29" in="0">
        <tpls c="4">
          <tpl fld="2" item="0"/>
          <tpl fld="6" item="108"/>
          <tpl fld="3" item="3"/>
          <tpl fld="0" item="1"/>
        </tpls>
      </n>
      <n v="17323991.75" in="0">
        <tpls c="4">
          <tpl fld="2" item="0"/>
          <tpl fld="6" item="251"/>
          <tpl fld="3" item="3"/>
          <tpl fld="0" item="1"/>
        </tpls>
      </n>
      <n v="1085288.98" in="0">
        <tpls c="4">
          <tpl fld="2" item="0"/>
          <tpl fld="6" item="266"/>
          <tpl fld="3" item="3"/>
          <tpl fld="0" item="1"/>
        </tpls>
      </n>
      <n v="4734191.7699999996" in="0">
        <tpls c="4">
          <tpl fld="2" item="0"/>
          <tpl fld="6" item="219"/>
          <tpl fld="3" item="3"/>
          <tpl fld="0" item="1"/>
        </tpls>
      </n>
      <n v="21387265.539999999" in="0">
        <tpls c="4">
          <tpl fld="2" item="0"/>
          <tpl fld="6" item="217"/>
          <tpl fld="3" item="3"/>
          <tpl fld="0" item="1"/>
        </tpls>
      </n>
      <n v="1450381.83" in="0">
        <tpls c="4">
          <tpl fld="2" item="0"/>
          <tpl fld="6" item="174"/>
          <tpl fld="3" item="3"/>
          <tpl fld="0" item="1"/>
        </tpls>
      </n>
      <n v="3978348.42" in="0">
        <tpls c="4">
          <tpl fld="2" item="0"/>
          <tpl fld="6" item="159"/>
          <tpl fld="3" item="3"/>
          <tpl fld="0" item="1"/>
        </tpls>
      </n>
      <n v="13102673.949999999" in="0">
        <tpls c="4">
          <tpl fld="2" item="0"/>
          <tpl fld="6" item="115"/>
          <tpl fld="3" item="3"/>
          <tpl fld="0" item="1"/>
        </tpls>
      </n>
      <n v="1836212.08" in="0">
        <tpls c="4">
          <tpl fld="2" item="0"/>
          <tpl fld="6" item="123"/>
          <tpl fld="3" item="3"/>
          <tpl fld="0" item="1"/>
        </tpls>
      </n>
      <n v="549074.07999999996" in="0">
        <tpls c="4">
          <tpl fld="2" item="0"/>
          <tpl fld="6" item="113"/>
          <tpl fld="3" item="3"/>
          <tpl fld="0" item="1"/>
        </tpls>
      </n>
      <n v="28220769.609999999" in="0">
        <tpls c="4">
          <tpl fld="2" item="0"/>
          <tpl fld="6" item="116"/>
          <tpl fld="3" item="3"/>
          <tpl fld="0" item="1"/>
        </tpls>
      </n>
      <n v="3061700.79" in="0">
        <tpls c="4">
          <tpl fld="2" item="0"/>
          <tpl fld="6" item="269"/>
          <tpl fld="3" item="3"/>
          <tpl fld="0" item="1"/>
        </tpls>
      </n>
      <n v="107755.48" in="0">
        <tpls c="4">
          <tpl fld="2" item="0"/>
          <tpl fld="6" item="226"/>
          <tpl fld="3" item="3"/>
          <tpl fld="0" item="1"/>
        </tpls>
      </n>
      <n v="8284869.4100000001" in="0">
        <tpls c="4">
          <tpl fld="2" item="0"/>
          <tpl fld="6" item="242"/>
          <tpl fld="3" item="3"/>
          <tpl fld="0" item="1"/>
        </tpls>
      </n>
      <n v="751719.94" in="0">
        <tpls c="4">
          <tpl fld="2" item="0"/>
          <tpl fld="6" item="121"/>
          <tpl fld="3" item="3"/>
          <tpl fld="0" item="1"/>
        </tpls>
      </n>
      <n v="8590393.6099999994" in="0">
        <tpls c="4">
          <tpl fld="2" item="0"/>
          <tpl fld="6" item="99"/>
          <tpl fld="3" item="3"/>
          <tpl fld="0" item="1"/>
        </tpls>
      </n>
      <n v="1335358.3999999999" in="0">
        <tpls c="4">
          <tpl fld="2" item="0"/>
          <tpl fld="6" item="273"/>
          <tpl fld="3" item="3"/>
          <tpl fld="0" item="1"/>
        </tpls>
      </n>
      <n v="9625291.6500000004" in="0">
        <tpls c="4">
          <tpl fld="2" item="0"/>
          <tpl fld="6" item="137"/>
          <tpl fld="3" item="3"/>
          <tpl fld="0" item="1"/>
        </tpls>
      </n>
      <n v="10824188.279999999" in="0">
        <tpls c="4">
          <tpl fld="2" item="0"/>
          <tpl fld="6" item="221"/>
          <tpl fld="3" item="3"/>
          <tpl fld="0" item="1"/>
        </tpls>
      </n>
      <n v="64125814.189999998" in="0">
        <tpls c="4">
          <tpl fld="2" item="0"/>
          <tpl fld="6" item="254"/>
          <tpl fld="3" item="3"/>
          <tpl fld="0" item="1"/>
        </tpls>
      </n>
      <n v="1146758.98" in="0">
        <tpls c="4">
          <tpl fld="2" item="0"/>
          <tpl fld="6" item="196"/>
          <tpl fld="3" item="3"/>
          <tpl fld="0" item="1"/>
        </tpls>
      </n>
      <n v="1550526.52" in="0">
        <tpls c="4">
          <tpl fld="2" item="0"/>
          <tpl fld="6" item="104"/>
          <tpl fld="3" item="3"/>
          <tpl fld="0" item="1"/>
        </tpls>
      </n>
      <n v="14994260.75" in="0">
        <tpls c="4">
          <tpl fld="2" item="0"/>
          <tpl fld="6" item="214"/>
          <tpl fld="3" item="3"/>
          <tpl fld="0" item="1"/>
        </tpls>
      </n>
      <n v="464973.09" in="0">
        <tpls c="4">
          <tpl fld="2" item="0"/>
          <tpl fld="6" item="264"/>
          <tpl fld="3" item="3"/>
          <tpl fld="0" item="1"/>
        </tpls>
      </n>
      <n v="4901498.3" in="0">
        <tpls c="4">
          <tpl fld="2" item="0"/>
          <tpl fld="6" item="142"/>
          <tpl fld="3" item="3"/>
          <tpl fld="0" item="1"/>
        </tpls>
      </n>
      <n v="18169081.25" in="0">
        <tpls c="4">
          <tpl fld="2" item="0"/>
          <tpl fld="6" item="204"/>
          <tpl fld="3" item="3"/>
          <tpl fld="0" item="1"/>
        </tpls>
      </n>
      <n v="1405721.42" in="0">
        <tpls c="4">
          <tpl fld="2" item="0"/>
          <tpl fld="6" item="131"/>
          <tpl fld="3" item="3"/>
          <tpl fld="0" item="1"/>
        </tpls>
      </n>
      <n v="546408.03" in="0">
        <tpls c="4">
          <tpl fld="2" item="0"/>
          <tpl fld="6" item="101"/>
          <tpl fld="3" item="3"/>
          <tpl fld="0" item="1"/>
        </tpls>
      </n>
      <n v="197694.6" in="0">
        <tpls c="4">
          <tpl fld="2" item="0"/>
          <tpl fld="6" item="178"/>
          <tpl fld="3" item="3"/>
          <tpl fld="0" item="1"/>
        </tpls>
      </n>
      <n v="26664206.989999998" in="0">
        <tpls c="4">
          <tpl fld="2" item="0"/>
          <tpl fld="6" item="98"/>
          <tpl fld="3" item="3"/>
          <tpl fld="0" item="1"/>
        </tpls>
      </n>
      <n v="341371.32" in="0">
        <tpls c="4">
          <tpl fld="2" item="0"/>
          <tpl fld="6" item="136"/>
          <tpl fld="3" item="3"/>
          <tpl fld="0" item="1"/>
        </tpls>
      </n>
      <n v="2293979.6" in="0">
        <tpls c="4">
          <tpl fld="2" item="0"/>
          <tpl fld="6" item="237"/>
          <tpl fld="3" item="3"/>
          <tpl fld="0" item="1"/>
        </tpls>
      </n>
      <n v="20730267.18" in="0">
        <tpls c="4">
          <tpl fld="2" item="0"/>
          <tpl fld="6" item="262"/>
          <tpl fld="3" item="3"/>
          <tpl fld="0" item="1"/>
        </tpls>
      </n>
      <n v="1109887.78" in="0">
        <tpls c="4">
          <tpl fld="2" item="0"/>
          <tpl fld="6" item="215"/>
          <tpl fld="3" item="3"/>
          <tpl fld="0" item="1"/>
        </tpls>
      </n>
      <n v="3656074.68" in="0">
        <tpls c="4">
          <tpl fld="2" item="0"/>
          <tpl fld="6" item="243"/>
          <tpl fld="3" item="3"/>
          <tpl fld="0" item="1"/>
        </tpls>
      </n>
      <n v="1564232.99" in="0">
        <tpls c="4">
          <tpl fld="2" item="0"/>
          <tpl fld="6" item="259"/>
          <tpl fld="3" item="3"/>
          <tpl fld="0" item="1"/>
        </tpls>
      </n>
      <n v="91784785.209999993" in="0">
        <tpls c="4">
          <tpl fld="2" item="0"/>
          <tpl fld="6" item="271"/>
          <tpl fld="3" item="3"/>
          <tpl fld="0" item="1"/>
        </tpls>
      </n>
      <n v="957826.94" in="0">
        <tpls c="4">
          <tpl fld="2" item="0"/>
          <tpl fld="6" item="172"/>
          <tpl fld="3" item="3"/>
          <tpl fld="0" item="1"/>
        </tpls>
      </n>
      <n v="1776494.23" in="0">
        <tpls c="4">
          <tpl fld="2" item="0"/>
          <tpl fld="6" item="103"/>
          <tpl fld="3" item="3"/>
          <tpl fld="0" item="1"/>
        </tpls>
      </n>
      <n v="4335288.38" in="0">
        <tpls c="4">
          <tpl fld="2" item="0"/>
          <tpl fld="6" item="146"/>
          <tpl fld="3" item="3"/>
          <tpl fld="0" item="1"/>
        </tpls>
      </n>
      <n v="543434.22" in="0">
        <tpls c="4">
          <tpl fld="2" item="0"/>
          <tpl fld="6" item="166"/>
          <tpl fld="3" item="3"/>
          <tpl fld="0" item="1"/>
        </tpls>
      </n>
      <n v="3944508.05" in="0">
        <tpls c="4">
          <tpl fld="2" item="0"/>
          <tpl fld="6" item="165"/>
          <tpl fld="3" item="3"/>
          <tpl fld="0" item="1"/>
        </tpls>
      </n>
      <n v="2490221.08" in="0">
        <tpls c="4">
          <tpl fld="2" item="0"/>
          <tpl fld="6" item="107"/>
          <tpl fld="3" item="3"/>
          <tpl fld="0" item="1"/>
        </tpls>
      </n>
      <n v="537045.11" in="0">
        <tpls c="4">
          <tpl fld="2" item="0"/>
          <tpl fld="6" item="110"/>
          <tpl fld="3" item="3"/>
          <tpl fld="0" item="1"/>
        </tpls>
      </n>
      <n v="84205816.920000002" in="0">
        <tpls c="4">
          <tpl fld="2" item="0"/>
          <tpl fld="6" item="205"/>
          <tpl fld="3" item="3"/>
          <tpl fld="0" item="1"/>
        </tpls>
      </n>
      <n v="2174590.6" in="0">
        <tpls c="4">
          <tpl fld="2" item="0"/>
          <tpl fld="6" item="95"/>
          <tpl fld="3" item="3"/>
          <tpl fld="0" item="1"/>
        </tpls>
      </n>
      <n v="474313.9" in="0">
        <tpls c="4">
          <tpl fld="2" item="0"/>
          <tpl fld="6" item="129"/>
          <tpl fld="3" item="3"/>
          <tpl fld="0" item="1"/>
        </tpls>
      </n>
      <n v="4265041.7" in="0">
        <tpls c="4">
          <tpl fld="2" item="0"/>
          <tpl fld="6" item="202"/>
          <tpl fld="3" item="3"/>
          <tpl fld="0" item="1"/>
        </tpls>
      </n>
      <n v="68199712.040000007" in="0">
        <tpls c="4">
          <tpl fld="2" item="0"/>
          <tpl fld="6" item="192"/>
          <tpl fld="3" item="3"/>
          <tpl fld="0" item="1"/>
        </tpls>
      </n>
      <n v="10203579.880000001" in="0">
        <tpls c="4">
          <tpl fld="2" item="0"/>
          <tpl fld="6" item="272"/>
          <tpl fld="3" item="3"/>
          <tpl fld="0" item="1"/>
        </tpls>
      </n>
      <n v="4611501.91" in="0">
        <tpls c="4">
          <tpl fld="2" item="0"/>
          <tpl fld="6" item="97"/>
          <tpl fld="3" item="3"/>
          <tpl fld="0" item="1"/>
        </tpls>
      </n>
      <n v="114874.75" in="0">
        <tpls c="4">
          <tpl fld="2" item="0"/>
          <tpl fld="6" item="154"/>
          <tpl fld="3" item="3"/>
          <tpl fld="0" item="1"/>
        </tpls>
      </n>
      <n v="238139.59" in="0">
        <tpls c="4">
          <tpl fld="2" item="0"/>
          <tpl fld="6" item="164"/>
          <tpl fld="3" item="3"/>
          <tpl fld="0" item="1"/>
        </tpls>
      </n>
      <n v="702624.18" in="0">
        <tpls c="4">
          <tpl fld="2" item="0"/>
          <tpl fld="6" item="258"/>
          <tpl fld="3" item="3"/>
          <tpl fld="0" item="1"/>
        </tpls>
      </n>
      <n v="137659.64000000001" in="0">
        <tpls c="4">
          <tpl fld="2" item="0"/>
          <tpl fld="6" item="188"/>
          <tpl fld="3" item="3"/>
          <tpl fld="0" item="1"/>
        </tpls>
      </n>
      <n v="385326.99" in="0">
        <tpls c="4">
          <tpl fld="2" item="0"/>
          <tpl fld="6" item="151"/>
          <tpl fld="3" item="3"/>
          <tpl fld="0" item="1"/>
        </tpls>
      </n>
      <n v="63222285.469999999" in="0">
        <tpls c="4">
          <tpl fld="2" item="0"/>
          <tpl fld="6" item="260"/>
          <tpl fld="3" item="3"/>
          <tpl fld="0" item="1"/>
        </tpls>
      </n>
      <n v="3238396.33" in="0">
        <tpls c="4">
          <tpl fld="2" item="0"/>
          <tpl fld="6" item="252"/>
          <tpl fld="3" item="3"/>
          <tpl fld="0" item="1"/>
        </tpls>
      </n>
      <n v="522280.65" in="0">
        <tpls c="4">
          <tpl fld="2" item="0"/>
          <tpl fld="6" item="270"/>
          <tpl fld="3" item="3"/>
          <tpl fld="0" item="1"/>
        </tpls>
      </n>
      <n v="2322159.6" in="0">
        <tpls c="4">
          <tpl fld="2" item="0"/>
          <tpl fld="6" item="179"/>
          <tpl fld="3" item="3"/>
          <tpl fld="0" item="1"/>
        </tpls>
      </n>
      <n v="36627912.840000004" in="0">
        <tpls c="4">
          <tpl fld="2" item="0"/>
          <tpl fld="6" item="144"/>
          <tpl fld="3" item="3"/>
          <tpl fld="0" item="1"/>
        </tpls>
      </n>
      <n v="2408602.9500000002" in="0">
        <tpls c="4">
          <tpl fld="2" item="0"/>
          <tpl fld="6" item="105"/>
          <tpl fld="3" item="3"/>
          <tpl fld="0" item="1"/>
        </tpls>
      </n>
      <n v="35097530.229999997" in="0">
        <tpls c="4">
          <tpl fld="2" item="0"/>
          <tpl fld="6" item="191"/>
          <tpl fld="3" item="3"/>
          <tpl fld="0" item="1"/>
        </tpls>
      </n>
      <n v="302505.89" in="0">
        <tpls c="4">
          <tpl fld="2" item="0"/>
          <tpl fld="6" item="224"/>
          <tpl fld="3" item="3"/>
          <tpl fld="0" item="1"/>
        </tpls>
      </n>
      <n v="1072872.44" in="0">
        <tpls c="4">
          <tpl fld="2" item="0"/>
          <tpl fld="6" item="218"/>
          <tpl fld="3" item="3"/>
          <tpl fld="0" item="1"/>
        </tpls>
      </n>
      <n v="11280603.449999999" in="0">
        <tpls c="4">
          <tpl fld="2" item="0"/>
          <tpl fld="6" item="140"/>
          <tpl fld="3" item="3"/>
          <tpl fld="0" item="1"/>
        </tpls>
      </n>
      <n v="1113963.45" in="0">
        <tpls c="4">
          <tpl fld="2" item="0"/>
          <tpl fld="6" item="161"/>
          <tpl fld="3" item="3"/>
          <tpl fld="0" item="1"/>
        </tpls>
      </n>
      <n v="24337064.449999999" in="0">
        <tpls c="4">
          <tpl fld="2" item="0"/>
          <tpl fld="6" item="176"/>
          <tpl fld="3" item="3"/>
          <tpl fld="0" item="1"/>
        </tpls>
      </n>
      <n v="81715763.920000002" in="0">
        <tpls c="4">
          <tpl fld="2" item="0"/>
          <tpl fld="6" item="247"/>
          <tpl fld="3" item="3"/>
          <tpl fld="0" item="1"/>
        </tpls>
      </n>
      <n v="8857759.0199999996" in="0">
        <tpls c="4">
          <tpl fld="2" item="0"/>
          <tpl fld="6" item="155"/>
          <tpl fld="3" item="3"/>
          <tpl fld="0" item="1"/>
        </tpls>
      </n>
      <n v="22392327.149999999" in="0">
        <tpls c="4">
          <tpl fld="2" item="0"/>
          <tpl fld="6" item="241"/>
          <tpl fld="3" item="3"/>
          <tpl fld="0" item="1"/>
        </tpls>
      </n>
      <n v="15112493.48" in="0">
        <tpls c="4">
          <tpl fld="2" item="0"/>
          <tpl fld="6" item="187"/>
          <tpl fld="3" item="3"/>
          <tpl fld="0" item="1"/>
        </tpls>
      </n>
      <n v="9196000.6799999997" in="0">
        <tpls c="4">
          <tpl fld="2" item="0"/>
          <tpl fld="6" item="167"/>
          <tpl fld="3" item="3"/>
          <tpl fld="0" item="1"/>
        </tpls>
      </n>
      <n v="2674044.52" in="0">
        <tpls c="4">
          <tpl fld="2" item="0"/>
          <tpl fld="6" item="109"/>
          <tpl fld="3" item="3"/>
          <tpl fld="0" item="1"/>
        </tpls>
      </n>
      <n v="121523.66" in="0">
        <tpls c="4">
          <tpl fld="2" item="0"/>
          <tpl fld="6" item="208"/>
          <tpl fld="3" item="3"/>
          <tpl fld="0" item="1"/>
        </tpls>
      </n>
      <n v="371287.12" in="0">
        <tpls c="4">
          <tpl fld="2" item="0"/>
          <tpl fld="6" item="119"/>
          <tpl fld="3" item="3"/>
          <tpl fld="0" item="1"/>
        </tpls>
      </n>
      <n v="4007079.78" in="0">
        <tpls c="4">
          <tpl fld="2" item="0"/>
          <tpl fld="6" item="229"/>
          <tpl fld="3" item="3"/>
          <tpl fld="0" item="1"/>
        </tpls>
      </n>
      <n v="10818424.08" in="0">
        <tpls c="4">
          <tpl fld="2" item="0"/>
          <tpl fld="6" item="275"/>
          <tpl fld="3" item="3"/>
          <tpl fld="0" item="1"/>
        </tpls>
      </n>
      <n v="13534163.08" in="0">
        <tpls c="4">
          <tpl fld="2" item="0"/>
          <tpl fld="6" item="234"/>
          <tpl fld="3" item="3"/>
          <tpl fld="0" item="1"/>
        </tpls>
      </n>
      <n v="8354632.0099999998" in="0">
        <tpls c="4">
          <tpl fld="2" item="0"/>
          <tpl fld="6" item="130"/>
          <tpl fld="3" item="3"/>
          <tpl fld="0" item="1"/>
        </tpls>
      </n>
      <n v="5241774.34" in="0">
        <tpls c="4">
          <tpl fld="2" item="0"/>
          <tpl fld="6" item="171"/>
          <tpl fld="3" item="3"/>
          <tpl fld="0" item="1"/>
        </tpls>
      </n>
      <n v="2834428.24" in="0">
        <tpls c="4">
          <tpl fld="2" item="0"/>
          <tpl fld="6" item="102"/>
          <tpl fld="3" item="3"/>
          <tpl fld="0" item="1"/>
        </tpls>
      </n>
      <n v="639436.68000000005" in="0">
        <tpls c="4">
          <tpl fld="2" item="0"/>
          <tpl fld="6" item="96"/>
          <tpl fld="3" item="3"/>
          <tpl fld="0" item="1"/>
        </tpls>
      </n>
      <n v="489447" in="0">
        <tpls c="4">
          <tpl fld="2" item="0"/>
          <tpl fld="6" item="222"/>
          <tpl fld="3" item="3"/>
          <tpl fld="0" item="1"/>
        </tpls>
      </n>
      <n v="963230.98" in="0">
        <tpls c="4">
          <tpl fld="2" item="0"/>
          <tpl fld="6" item="198"/>
          <tpl fld="3" item="3"/>
          <tpl fld="0" item="1"/>
        </tpls>
      </n>
      <n v="1234277.3400000001" in="0">
        <tpls c="4">
          <tpl fld="2" item="0"/>
          <tpl fld="6" item="220"/>
          <tpl fld="3" item="3"/>
          <tpl fld="0" item="1"/>
        </tpls>
      </n>
      <n v="4069776.47" in="0">
        <tpls c="4">
          <tpl fld="2" item="0"/>
          <tpl fld="6" item="135"/>
          <tpl fld="3" item="3"/>
          <tpl fld="0" item="1"/>
        </tpls>
      </n>
      <n v="69066852.709999993" in="0">
        <tpls c="4">
          <tpl fld="2" item="0"/>
          <tpl fld="6" item="122"/>
          <tpl fld="3" item="3"/>
          <tpl fld="0" item="1"/>
        </tpls>
      </n>
      <n v="34691740.020000003" in="0">
        <tpls c="4">
          <tpl fld="2" item="0"/>
          <tpl fld="6" item="231"/>
          <tpl fld="3" item="3"/>
          <tpl fld="0" item="1"/>
        </tpls>
      </n>
      <n v="1054302.2" in="0">
        <tpls c="4">
          <tpl fld="2" item="0"/>
          <tpl fld="6" item="138"/>
          <tpl fld="3" item="3"/>
          <tpl fld="0" item="1"/>
        </tpls>
      </n>
      <n v="494775.98" in="0">
        <tpls c="4">
          <tpl fld="2" item="0"/>
          <tpl fld="6" item="117"/>
          <tpl fld="3" item="3"/>
          <tpl fld="0" item="1"/>
        </tpls>
      </n>
      <n v="1660945.98" in="0">
        <tpls c="4">
          <tpl fld="2" item="0"/>
          <tpl fld="6" item="175"/>
          <tpl fld="3" item="3"/>
          <tpl fld="0" item="1"/>
        </tpls>
      </n>
      <n v="57116325.460000001" in="0">
        <tpls c="4">
          <tpl fld="2" item="0"/>
          <tpl fld="6" item="185"/>
          <tpl fld="3" item="3"/>
          <tpl fld="0" item="1"/>
        </tpls>
      </n>
      <n v="17353328.489999998" in="0">
        <tpls c="4">
          <tpl fld="2" item="0"/>
          <tpl fld="6" item="292"/>
          <tpl fld="3" item="3"/>
          <tpl fld="0" item="1"/>
        </tpls>
      </n>
      <n v="44668.98" in="0">
        <tpls c="4">
          <tpl fld="2" item="0"/>
          <tpl fld="6" item="309"/>
          <tpl fld="3" item="3"/>
          <tpl fld="0" item="1"/>
        </tpls>
      </n>
      <n v="767960.48" in="0">
        <tpls c="4">
          <tpl fld="2" item="0"/>
          <tpl fld="6" item="280"/>
          <tpl fld="3" item="3"/>
          <tpl fld="0" item="1"/>
        </tpls>
      </n>
      <n v="3028708.93" in="0">
        <tpls c="4">
          <tpl fld="2" item="0"/>
          <tpl fld="6" item="283"/>
          <tpl fld="3" item="3"/>
          <tpl fld="0" item="1"/>
        </tpls>
      </n>
      <n v="5073408.6500000004" in="0">
        <tpls c="4">
          <tpl fld="2" item="0"/>
          <tpl fld="6" item="289"/>
          <tpl fld="3" item="3"/>
          <tpl fld="0" item="1"/>
        </tpls>
      </n>
      <n v="342426.68" in="0">
        <tpls c="4">
          <tpl fld="2" item="0"/>
          <tpl fld="6" item="301"/>
          <tpl fld="3" item="3"/>
          <tpl fld="0" item="1"/>
        </tpls>
      </n>
      <n v="594367.14" in="0">
        <tpls c="4">
          <tpl fld="2" item="0"/>
          <tpl fld="6" item="300"/>
          <tpl fld="3" item="3"/>
          <tpl fld="0" item="1"/>
        </tpls>
      </n>
      <n v="70684186.640000001" in="0">
        <tpls c="4">
          <tpl fld="2" item="0"/>
          <tpl fld="6" item="311"/>
          <tpl fld="3" item="3"/>
          <tpl fld="0" item="1"/>
        </tpls>
      </n>
      <n v="8504210.9700000007" in="0">
        <tpls c="4">
          <tpl fld="2" item="0"/>
          <tpl fld="6" item="277"/>
          <tpl fld="3" item="3"/>
          <tpl fld="0" item="1"/>
        </tpls>
      </n>
      <n v="63110448.770000003" in="0">
        <tpls c="4">
          <tpl fld="2" item="0"/>
          <tpl fld="6" item="318"/>
          <tpl fld="3" item="3"/>
          <tpl fld="0" item="1"/>
        </tpls>
      </n>
      <n v="137848.16" in="0">
        <tpls c="4">
          <tpl fld="2" item="0"/>
          <tpl fld="6" item="282"/>
          <tpl fld="3" item="3"/>
          <tpl fld="0" item="1"/>
        </tpls>
      </n>
      <n v="4880758.3" in="0">
        <tpls c="4">
          <tpl fld="2" item="0"/>
          <tpl fld="6" item="290"/>
          <tpl fld="3" item="3"/>
          <tpl fld="0" item="1"/>
        </tpls>
      </n>
      <n v="21616172.82" in="0">
        <tpls c="4">
          <tpl fld="2" item="0"/>
          <tpl fld="6" item="294"/>
          <tpl fld="3" item="3"/>
          <tpl fld="0" item="1"/>
        </tpls>
      </n>
      <n v="78158264.700000003" in="0">
        <tpls c="4">
          <tpl fld="2" item="0"/>
          <tpl fld="6" item="303"/>
          <tpl fld="3" item="3"/>
          <tpl fld="0" item="1"/>
        </tpls>
      </n>
      <n v="843758.35" in="0">
        <tpls c="4">
          <tpl fld="2" item="0"/>
          <tpl fld="6" item="315"/>
          <tpl fld="3" item="3"/>
          <tpl fld="0" item="1"/>
        </tpls>
      </n>
      <n v="2458842.9500000002" in="0">
        <tpls c="4">
          <tpl fld="2" item="0"/>
          <tpl fld="6" item="288"/>
          <tpl fld="3" item="3"/>
          <tpl fld="0" item="1"/>
        </tpls>
      </n>
      <n v="2481750.7599999998" in="0">
        <tpls c="4">
          <tpl fld="2" item="0"/>
          <tpl fld="6" item="313"/>
          <tpl fld="3" item="3"/>
          <tpl fld="0" item="1"/>
        </tpls>
      </n>
      <n v="14024910.16" in="0">
        <tpls c="4">
          <tpl fld="2" item="0"/>
          <tpl fld="6" item="291"/>
          <tpl fld="3" item="3"/>
          <tpl fld="0" item="1"/>
        </tpls>
      </n>
      <n v="2788879.4" in="0">
        <tpls c="4">
          <tpl fld="2" item="0"/>
          <tpl fld="6" item="314"/>
          <tpl fld="3" item="3"/>
          <tpl fld="0" item="1"/>
        </tpls>
      </n>
      <n v="18223931" in="0">
        <tpls c="4">
          <tpl fld="2" item="0"/>
          <tpl fld="6" item="312"/>
          <tpl fld="3" item="3"/>
          <tpl fld="0" item="1"/>
        </tpls>
      </n>
      <n v="6083029.4199999999" in="0">
        <tpls c="4">
          <tpl fld="2" item="0"/>
          <tpl fld="6" item="310"/>
          <tpl fld="3" item="3"/>
          <tpl fld="0" item="1"/>
        </tpls>
      </n>
      <n v="16796432.82" in="0">
        <tpls c="4">
          <tpl fld="2" item="0"/>
          <tpl fld="6" item="306"/>
          <tpl fld="3" item="3"/>
          <tpl fld="0" item="1"/>
        </tpls>
      </n>
      <n v="6833949.9299999997" in="0">
        <tpls c="4">
          <tpl fld="2" item="0"/>
          <tpl fld="6" item="278"/>
          <tpl fld="3" item="3"/>
          <tpl fld="0" item="1"/>
        </tpls>
      </n>
      <n v="646083.89" in="0">
        <tpls c="4">
          <tpl fld="2" item="0"/>
          <tpl fld="6" item="307"/>
          <tpl fld="3" item="3"/>
          <tpl fld="0" item="1"/>
        </tpls>
      </n>
      <n v="948467.97" in="0">
        <tpls c="4">
          <tpl fld="2" item="0"/>
          <tpl fld="6" item="302"/>
          <tpl fld="3" item="3"/>
          <tpl fld="0" item="1"/>
        </tpls>
      </n>
      <n v="2022475.8" in="0">
        <tpls c="4">
          <tpl fld="2" item="0"/>
          <tpl fld="6" item="297"/>
          <tpl fld="3" item="3"/>
          <tpl fld="0" item="1"/>
        </tpls>
      </n>
      <n v="562677.4" in="0">
        <tpls c="4">
          <tpl fld="2" item="0"/>
          <tpl fld="6" item="287"/>
          <tpl fld="3" item="3"/>
          <tpl fld="0" item="1"/>
        </tpls>
      </n>
      <n v="2113808.33" in="0">
        <tpls c="4">
          <tpl fld="2" item="0"/>
          <tpl fld="6" item="298"/>
          <tpl fld="3" item="3"/>
          <tpl fld="0" item="1"/>
        </tpls>
      </n>
      <n v="1740062.3" in="0">
        <tpls c="4">
          <tpl fld="2" item="0"/>
          <tpl fld="6" item="293"/>
          <tpl fld="3" item="3"/>
          <tpl fld="0" item="1"/>
        </tpls>
      </n>
      <n v="1135193.4099999999" in="0">
        <tpls c="4">
          <tpl fld="2" item="0"/>
          <tpl fld="6" item="296"/>
          <tpl fld="3" item="3"/>
          <tpl fld="0" item="1"/>
        </tpls>
      </n>
      <n v="292450.18" in="0">
        <tpls c="4">
          <tpl fld="2" item="0"/>
          <tpl fld="6" item="316"/>
          <tpl fld="3" item="3"/>
          <tpl fld="0" item="1"/>
        </tpls>
      </n>
      <n v="744486.75" in="0">
        <tpls c="4">
          <tpl fld="2" item="0"/>
          <tpl fld="6" item="285"/>
          <tpl fld="3" item="3"/>
          <tpl fld="0" item="1"/>
        </tpls>
      </n>
      <n v="1463101.83" in="0">
        <tpls c="4">
          <tpl fld="2" item="0"/>
          <tpl fld="6" item="284"/>
          <tpl fld="3" item="3"/>
          <tpl fld="0" item="1"/>
        </tpls>
      </n>
      <n v="9201515.9499999993" in="0">
        <tpls c="4">
          <tpl fld="2" item="0"/>
          <tpl fld="6" item="317"/>
          <tpl fld="3" item="3"/>
          <tpl fld="0" item="1"/>
        </tpls>
      </n>
      <n v="338861.03" in="0">
        <tpls c="4">
          <tpl fld="2" item="0"/>
          <tpl fld="6" item="286"/>
          <tpl fld="3" item="3"/>
          <tpl fld="0" item="1"/>
        </tpls>
      </n>
      <n v="15864584.25" in="0">
        <tpls c="4">
          <tpl fld="2" item="0"/>
          <tpl fld="6" item="279"/>
          <tpl fld="3" item="3"/>
          <tpl fld="0" item="1"/>
        </tpls>
      </n>
      <n v="592751.1" in="0">
        <tpls c="4">
          <tpl fld="2" item="0"/>
          <tpl fld="6" item="319"/>
          <tpl fld="3" item="3"/>
          <tpl fld="0" item="1"/>
        </tpls>
      </n>
      <n v="16237975.15" in="0">
        <tpls c="4">
          <tpl fld="2" item="0"/>
          <tpl fld="6" item="276"/>
          <tpl fld="3" item="3"/>
          <tpl fld="0" item="1"/>
        </tpls>
      </n>
      <n v="1399181.12" in="0">
        <tpls c="4">
          <tpl fld="2" item="0"/>
          <tpl fld="6" item="308"/>
          <tpl fld="3" item="3"/>
          <tpl fld="0" item="1"/>
        </tpls>
      </n>
      <n v="318282.45" in="0">
        <tpls c="4">
          <tpl fld="2" item="0"/>
          <tpl fld="6" item="304"/>
          <tpl fld="3" item="3"/>
          <tpl fld="0" item="1"/>
        </tpls>
      </n>
      <n v="189319.02" in="0">
        <tpls c="4">
          <tpl fld="2" item="0"/>
          <tpl fld="6" item="295"/>
          <tpl fld="3" item="3"/>
          <tpl fld="0" item="1"/>
        </tpls>
      </n>
      <n v="1618479.66" in="0">
        <tpls c="4">
          <tpl fld="2" item="0"/>
          <tpl fld="6" item="281"/>
          <tpl fld="3" item="3"/>
          <tpl fld="0" item="1"/>
        </tpls>
      </n>
      <n v="1513322" in="0">
        <tpls c="4">
          <tpl fld="2" item="0"/>
          <tpl fld="6" item="299"/>
          <tpl fld="3" item="3"/>
          <tpl fld="0" item="1"/>
        </tpls>
      </n>
      <n v="409293.77" in="0">
        <tpls c="4">
          <tpl fld="2" item="0"/>
          <tpl fld="6" item="305"/>
          <tpl fld="3" item="3"/>
          <tpl fld="0" item="1"/>
        </tpls>
      </n>
      <n v="142.80000000000001" in="0">
        <tpls c="3">
          <tpl fld="1" item="0"/>
          <tpl fld="4" item="282"/>
          <tpl fld="0" item="0"/>
        </tpls>
      </n>
      <m>
        <tpls c="3">
          <tpl fld="1" item="2"/>
          <tpl fld="4" item="282"/>
          <tpl fld="0" item="0"/>
        </tpls>
      </m>
      <m>
        <tpls c="3">
          <tpl fld="1" item="3"/>
          <tpl fld="4" item="282"/>
          <tpl fld="0" item="0"/>
        </tpls>
      </m>
      <m>
        <tpls c="4">
          <tpl fld="2" item="1"/>
          <tpl fld="6" item="305"/>
          <tpl fld="3" item="0"/>
          <tpl fld="0" item="1"/>
        </tpls>
      </m>
      <m>
        <tpls c="4">
          <tpl fld="2" item="1"/>
          <tpl fld="6" item="305"/>
          <tpl fld="3" item="1"/>
          <tpl fld="0" item="1"/>
        </tpls>
      </m>
      <m>
        <tpls c="4">
          <tpl fld="2" item="2"/>
          <tpl fld="6" item="305"/>
          <tpl fld="3" item="2"/>
          <tpl fld="0" item="1"/>
        </tpls>
      </m>
      <m>
        <tpls c="4">
          <tpl fld="2" item="2"/>
          <tpl fld="6" item="305"/>
          <tpl fld="3" item="3"/>
          <tpl fld="0" item="1"/>
        </tpls>
      </m>
      <m>
        <tpls c="4">
          <tpl fld="2" item="2"/>
          <tpl fld="6" item="305"/>
          <tpl fld="3" item="1"/>
          <tpl fld="0" item="1"/>
        </tpls>
      </m>
      <m>
        <tpls c="4">
          <tpl fld="2" item="1"/>
          <tpl fld="6" item="305"/>
          <tpl fld="3" item="4"/>
          <tpl fld="0" item="1"/>
        </tpls>
      </m>
      <m>
        <tpls c="4">
          <tpl fld="2" item="1"/>
          <tpl fld="6" item="305"/>
          <tpl fld="3" item="3"/>
          <tpl fld="0" item="1"/>
        </tpls>
      </m>
      <m>
        <tpls c="4">
          <tpl fld="2" item="1"/>
          <tpl fld="6" item="305"/>
          <tpl fld="3" item="5"/>
          <tpl fld="0" item="1"/>
        </tpls>
      </m>
      <m>
        <tpls c="4">
          <tpl fld="2" item="1"/>
          <tpl fld="6" item="305"/>
          <tpl fld="3" item="2"/>
          <tpl fld="0" item="1"/>
        </tpls>
      </m>
      <m>
        <tpls c="4">
          <tpl fld="2" item="2"/>
          <tpl fld="6" item="305"/>
          <tpl fld="3" item="5"/>
          <tpl fld="0" item="1"/>
        </tpls>
      </m>
      <m>
        <tpls c="4">
          <tpl fld="2" item="2"/>
          <tpl fld="6" item="305"/>
          <tpl fld="3" item="6"/>
          <tpl fld="0" item="1"/>
        </tpls>
      </m>
      <m>
        <tpls c="4">
          <tpl fld="2" item="1"/>
          <tpl fld="6" item="305"/>
          <tpl fld="3" item="6"/>
          <tpl fld="0" item="1"/>
        </tpls>
      </m>
      <m>
        <tpls c="4">
          <tpl fld="2" item="2"/>
          <tpl fld="6" item="305"/>
          <tpl fld="3" item="0"/>
          <tpl fld="0" item="1"/>
        </tpls>
      </m>
      <m>
        <tpls c="4">
          <tpl fld="2" item="2"/>
          <tpl fld="6" item="305"/>
          <tpl fld="3" item="4"/>
          <tpl fld="0" item="1"/>
        </tpls>
      </m>
      <m>
        <tpls c="3">
          <tpl fld="1" item="4"/>
          <tpl fld="4" item="282"/>
          <tpl fld="0" item="0"/>
        </tpls>
      </m>
      <m>
        <tpls c="3">
          <tpl fld="1" item="5"/>
          <tpl fld="4" item="282"/>
          <tpl fld="0" item="0"/>
        </tpls>
      </m>
      <m>
        <tpls c="4">
          <tpl fld="2" item="3"/>
          <tpl fld="6" item="305"/>
          <tpl fld="3" item="4"/>
          <tpl fld="0" item="1"/>
        </tpls>
      </m>
      <m>
        <tpls c="4">
          <tpl fld="2" item="3"/>
          <tpl fld="6" item="305"/>
          <tpl fld="3" item="0"/>
          <tpl fld="0" item="1"/>
        </tpls>
      </m>
      <m>
        <tpls c="4">
          <tpl fld="2" item="3"/>
          <tpl fld="6" item="305"/>
          <tpl fld="3" item="1"/>
          <tpl fld="0" item="1"/>
        </tpls>
      </m>
      <m>
        <tpls c="4">
          <tpl fld="2" item="4"/>
          <tpl fld="6" item="305"/>
          <tpl fld="3" item="2"/>
          <tpl fld="0" item="1"/>
        </tpls>
      </m>
      <m>
        <tpls c="4">
          <tpl fld="2" item="4"/>
          <tpl fld="6" item="305"/>
          <tpl fld="3" item="5"/>
          <tpl fld="0" item="1"/>
        </tpls>
      </m>
      <m>
        <tpls c="4">
          <tpl fld="2" item="4"/>
          <tpl fld="6" item="305"/>
          <tpl fld="3" item="3"/>
          <tpl fld="0" item="1"/>
        </tpls>
      </m>
      <m>
        <tpls c="4">
          <tpl fld="2" item="3"/>
          <tpl fld="6" item="305"/>
          <tpl fld="3" item="2"/>
          <tpl fld="0" item="1"/>
        </tpls>
      </m>
      <m>
        <tpls c="4">
          <tpl fld="2" item="3"/>
          <tpl fld="6" item="305"/>
          <tpl fld="3" item="5"/>
          <tpl fld="0" item="1"/>
        </tpls>
      </m>
      <m>
        <tpls c="4">
          <tpl fld="2" item="4"/>
          <tpl fld="6" item="305"/>
          <tpl fld="3" item="0"/>
          <tpl fld="0" item="1"/>
        </tpls>
      </m>
      <m>
        <tpls c="4">
          <tpl fld="2" item="3"/>
          <tpl fld="6" item="305"/>
          <tpl fld="3" item="6"/>
          <tpl fld="0" item="1"/>
        </tpls>
      </m>
      <m>
        <tpls c="3">
          <tpl fld="1" item="7"/>
          <tpl fld="4" item="282"/>
          <tpl fld="0" item="0"/>
        </tpls>
      </m>
      <m>
        <tpls c="4">
          <tpl fld="2" item="3"/>
          <tpl fld="6" item="305"/>
          <tpl fld="3" item="3"/>
          <tpl fld="0" item="1"/>
        </tpls>
      </m>
      <m>
        <tpls c="4">
          <tpl fld="2" item="4"/>
          <tpl fld="6" item="305"/>
          <tpl fld="3" item="6"/>
          <tpl fld="0" item="1"/>
        </tpls>
      </m>
      <m>
        <tpls c="4">
          <tpl fld="2" item="4"/>
          <tpl fld="6" item="305"/>
          <tpl fld="3" item="1"/>
          <tpl fld="0" item="1"/>
        </tpls>
      </m>
      <m>
        <tpls c="3">
          <tpl fld="1" item="6"/>
          <tpl fld="4" item="282"/>
          <tpl fld="0" item="0"/>
        </tpls>
      </m>
      <m>
        <tpls c="4">
          <tpl fld="2" item="4"/>
          <tpl fld="6" item="305"/>
          <tpl fld="3" item="4"/>
          <tpl fld="0" item="1"/>
        </tpls>
      </m>
      <m>
        <tpls c="4">
          <tpl fld="2" item="6"/>
          <tpl fld="6" item="305"/>
          <tpl fld="3" item="3"/>
          <tpl fld="0" item="1"/>
        </tpls>
      </m>
      <m>
        <tpls c="4">
          <tpl fld="2" item="5"/>
          <tpl fld="6" item="305"/>
          <tpl fld="3" item="5"/>
          <tpl fld="0" item="1"/>
        </tpls>
      </m>
      <m>
        <tpls c="4">
          <tpl fld="2" item="5"/>
          <tpl fld="6" item="305"/>
          <tpl fld="3" item="4"/>
          <tpl fld="0" item="1"/>
        </tpls>
      </m>
      <m>
        <tpls c="4">
          <tpl fld="2" item="5"/>
          <tpl fld="6" item="305"/>
          <tpl fld="3" item="1"/>
          <tpl fld="0" item="1"/>
        </tpls>
      </m>
      <m>
        <tpls c="4">
          <tpl fld="2" item="5"/>
          <tpl fld="6" item="305"/>
          <tpl fld="3" item="0"/>
          <tpl fld="0" item="1"/>
        </tpls>
      </m>
      <m>
        <tpls c="4">
          <tpl fld="2" item="5"/>
          <tpl fld="6" item="305"/>
          <tpl fld="3" item="3"/>
          <tpl fld="0" item="1"/>
        </tpls>
      </m>
      <m>
        <tpls c="4">
          <tpl fld="2" item="6"/>
          <tpl fld="6" item="305"/>
          <tpl fld="3" item="5"/>
          <tpl fld="0" item="1"/>
        </tpls>
      </m>
      <m>
        <tpls c="4">
          <tpl fld="2" item="6"/>
          <tpl fld="6" item="305"/>
          <tpl fld="3" item="0"/>
          <tpl fld="0" item="1"/>
        </tpls>
      </m>
      <m>
        <tpls c="4">
          <tpl fld="2" item="6"/>
          <tpl fld="6" item="305"/>
          <tpl fld="3" item="2"/>
          <tpl fld="0" item="1"/>
        </tpls>
      </m>
      <m>
        <tpls c="3">
          <tpl fld="1" item="8"/>
          <tpl fld="4" item="282"/>
          <tpl fld="0" item="0"/>
        </tpls>
      </m>
      <m>
        <tpls c="4">
          <tpl fld="2" item="5"/>
          <tpl fld="6" item="305"/>
          <tpl fld="3" item="2"/>
          <tpl fld="0" item="1"/>
        </tpls>
      </m>
      <m>
        <tpls c="3">
          <tpl fld="1" item="9"/>
          <tpl fld="4" item="282"/>
          <tpl fld="0" item="0"/>
        </tpls>
      </m>
      <m>
        <tpls c="4">
          <tpl fld="2" item="6"/>
          <tpl fld="6" item="305"/>
          <tpl fld="3" item="6"/>
          <tpl fld="0" item="1"/>
        </tpls>
      </m>
      <m>
        <tpls c="4">
          <tpl fld="2" item="5"/>
          <tpl fld="6" item="305"/>
          <tpl fld="3" item="6"/>
          <tpl fld="0" item="1"/>
        </tpls>
      </m>
      <m>
        <tpls c="4">
          <tpl fld="2" item="6"/>
          <tpl fld="6" item="305"/>
          <tpl fld="3" item="4"/>
          <tpl fld="0" item="1"/>
        </tpls>
      </m>
      <m>
        <tpls c="4">
          <tpl fld="2" item="6"/>
          <tpl fld="6" item="305"/>
          <tpl fld="3" item="1"/>
          <tpl fld="0" item="1"/>
        </tpls>
      </m>
      <m>
        <tpls c="4">
          <tpl fld="2" item="7"/>
          <tpl fld="6" item="305"/>
          <tpl fld="3" item="6"/>
          <tpl fld="0" item="1"/>
        </tpls>
      </m>
      <m>
        <tpls c="4">
          <tpl fld="2" item="8"/>
          <tpl fld="6" item="305"/>
          <tpl fld="3" item="2"/>
          <tpl fld="0" item="1"/>
        </tpls>
      </m>
      <m>
        <tpls c="4">
          <tpl fld="2" item="7"/>
          <tpl fld="6" item="305"/>
          <tpl fld="3" item="0"/>
          <tpl fld="0" item="1"/>
        </tpls>
      </m>
      <m>
        <tpls c="4">
          <tpl fld="2" item="8"/>
          <tpl fld="6" item="305"/>
          <tpl fld="3" item="4"/>
          <tpl fld="0" item="1"/>
        </tpls>
      </m>
      <m>
        <tpls c="4">
          <tpl fld="2" item="8"/>
          <tpl fld="6" item="305"/>
          <tpl fld="3" item="5"/>
          <tpl fld="0" item="1"/>
        </tpls>
      </m>
      <m>
        <tpls c="4">
          <tpl fld="2" item="8"/>
          <tpl fld="6" item="305"/>
          <tpl fld="3" item="1"/>
          <tpl fld="0" item="1"/>
        </tpls>
      </m>
      <m>
        <tpls c="4">
          <tpl fld="2" item="7"/>
          <tpl fld="6" item="305"/>
          <tpl fld="3" item="1"/>
          <tpl fld="0" item="1"/>
        </tpls>
      </m>
      <m>
        <tpls c="4">
          <tpl fld="2" item="8"/>
          <tpl fld="6" item="305"/>
          <tpl fld="3" item="6"/>
          <tpl fld="0" item="1"/>
        </tpls>
      </m>
      <m>
        <tpls c="3">
          <tpl fld="1" item="10"/>
          <tpl fld="4" item="282"/>
          <tpl fld="0" item="0"/>
        </tpls>
      </m>
      <m>
        <tpls c="4">
          <tpl fld="2" item="7"/>
          <tpl fld="6" item="305"/>
          <tpl fld="3" item="2"/>
          <tpl fld="0" item="1"/>
        </tpls>
      </m>
      <m>
        <tpls c="4">
          <tpl fld="2" item="7"/>
          <tpl fld="6" item="305"/>
          <tpl fld="3" item="4"/>
          <tpl fld="0" item="1"/>
        </tpls>
      </m>
      <m>
        <tpls c="4">
          <tpl fld="2" item="7"/>
          <tpl fld="6" item="305"/>
          <tpl fld="3" item="3"/>
          <tpl fld="0" item="1"/>
        </tpls>
      </m>
      <m>
        <tpls c="4">
          <tpl fld="2" item="8"/>
          <tpl fld="6" item="305"/>
          <tpl fld="3" item="3"/>
          <tpl fld="0" item="1"/>
        </tpls>
      </m>
      <m>
        <tpls c="4">
          <tpl fld="2" item="7"/>
          <tpl fld="6" item="305"/>
          <tpl fld="3" item="5"/>
          <tpl fld="0" item="1"/>
        </tpls>
      </m>
      <m>
        <tpls c="4">
          <tpl fld="2" item="8"/>
          <tpl fld="6" item="305"/>
          <tpl fld="3" item="0"/>
          <tpl fld="0" item="1"/>
        </tpls>
      </m>
      <m>
        <tpls c="4">
          <tpl fld="2" item="9"/>
          <tpl fld="6" item="305"/>
          <tpl fld="3" item="4"/>
          <tpl fld="0" item="1"/>
        </tpls>
      </m>
      <m>
        <tpls c="4">
          <tpl fld="2" item="9"/>
          <tpl fld="6" item="305"/>
          <tpl fld="3" item="3"/>
          <tpl fld="0" item="1"/>
        </tpls>
      </m>
      <m>
        <tpls c="4">
          <tpl fld="2" item="9"/>
          <tpl fld="6" item="305"/>
          <tpl fld="3" item="2"/>
          <tpl fld="0" item="1"/>
        </tpls>
      </m>
      <m>
        <tpls c="4">
          <tpl fld="2" item="9"/>
          <tpl fld="6" item="305"/>
          <tpl fld="3" item="0"/>
          <tpl fld="0" item="1"/>
        </tpls>
      </m>
      <m>
        <tpls c="4">
          <tpl fld="2" item="9"/>
          <tpl fld="6" item="305"/>
          <tpl fld="3" item="1"/>
          <tpl fld="0" item="1"/>
        </tpls>
      </m>
      <m>
        <tpls c="4">
          <tpl fld="2" item="9"/>
          <tpl fld="6" item="305"/>
          <tpl fld="3" item="6"/>
          <tpl fld="0" item="1"/>
        </tpls>
      </m>
      <m>
        <tpls c="4">
          <tpl fld="2" item="9"/>
          <tpl fld="6" item="305"/>
          <tpl fld="3" item="5"/>
          <tpl fld="0" item="1"/>
        </tpls>
      </m>
      <m>
        <tpls c="3">
          <tpl fld="1" item="11"/>
          <tpl fld="4" item="282"/>
          <tpl fld="0" item="0"/>
        </tpls>
      </m>
      <m>
        <tpls c="4">
          <tpl fld="2" item="10"/>
          <tpl fld="6" item="305"/>
          <tpl fld="3" item="1"/>
          <tpl fld="0" item="1"/>
        </tpls>
      </m>
      <m>
        <tpls c="4">
          <tpl fld="2" item="10"/>
          <tpl fld="6" item="305"/>
          <tpl fld="3" item="6"/>
          <tpl fld="0" item="1"/>
        </tpls>
      </m>
      <m>
        <tpls c="4">
          <tpl fld="2" item="10"/>
          <tpl fld="6" item="305"/>
          <tpl fld="3" item="3"/>
          <tpl fld="0" item="1"/>
        </tpls>
      </m>
      <m>
        <tpls c="4">
          <tpl fld="2" item="10"/>
          <tpl fld="6" item="305"/>
          <tpl fld="3" item="5"/>
          <tpl fld="0" item="1"/>
        </tpls>
      </m>
      <m>
        <tpls c="4">
          <tpl fld="2" item="10"/>
          <tpl fld="6" item="305"/>
          <tpl fld="3" item="2"/>
          <tpl fld="0" item="1"/>
        </tpls>
      </m>
      <m>
        <tpls c="4">
          <tpl fld="2" item="10"/>
          <tpl fld="6" item="305"/>
          <tpl fld="3" item="0"/>
          <tpl fld="0" item="1"/>
        </tpls>
      </m>
      <m>
        <tpls c="4">
          <tpl fld="2" item="10"/>
          <tpl fld="6" item="305"/>
          <tpl fld="3" item="4"/>
          <tpl fld="0" item="1"/>
        </tpls>
      </m>
      <m>
        <tpls c="3">
          <tpl fld="1" item="12"/>
          <tpl fld="4" item="282"/>
          <tpl fld="0" item="0"/>
        </tpls>
      </m>
      <m>
        <tpls c="4">
          <tpl fld="2" item="11"/>
          <tpl fld="6" item="305"/>
          <tpl fld="3" item="5"/>
          <tpl fld="0" item="1"/>
        </tpls>
      </m>
      <m>
        <tpls c="4">
          <tpl fld="2" item="11"/>
          <tpl fld="6" item="305"/>
          <tpl fld="3" item="4"/>
          <tpl fld="0" item="1"/>
        </tpls>
      </m>
      <m>
        <tpls c="4">
          <tpl fld="2" item="11"/>
          <tpl fld="6" item="305"/>
          <tpl fld="3" item="6"/>
          <tpl fld="0" item="1"/>
        </tpls>
      </m>
      <m>
        <tpls c="4">
          <tpl fld="2" item="11"/>
          <tpl fld="6" item="305"/>
          <tpl fld="3" item="2"/>
          <tpl fld="0" item="1"/>
        </tpls>
      </m>
      <m>
        <tpls c="3">
          <tpl fld="1" item="13"/>
          <tpl fld="4" item="282"/>
          <tpl fld="0" item="0"/>
        </tpls>
      </m>
      <m>
        <tpls c="4">
          <tpl fld="2" item="11"/>
          <tpl fld="6" item="305"/>
          <tpl fld="3" item="0"/>
          <tpl fld="0" item="1"/>
        </tpls>
      </m>
      <m>
        <tpls c="4">
          <tpl fld="2" item="11"/>
          <tpl fld="6" item="305"/>
          <tpl fld="3" item="3"/>
          <tpl fld="0" item="1"/>
        </tpls>
      </m>
      <m>
        <tpls c="4">
          <tpl fld="2" item="11"/>
          <tpl fld="6" item="305"/>
          <tpl fld="3" item="1"/>
          <tpl fld="0" item="1"/>
        </tpls>
      </m>
      <m>
        <tpls c="4">
          <tpl fld="2" item="12"/>
          <tpl fld="6" item="305"/>
          <tpl fld="3" item="0"/>
          <tpl fld="0" item="1"/>
        </tpls>
      </m>
      <m>
        <tpls c="4">
          <tpl fld="2" item="12"/>
          <tpl fld="6" item="305"/>
          <tpl fld="3" item="5"/>
          <tpl fld="0" item="1"/>
        </tpls>
      </m>
      <m>
        <tpls c="4">
          <tpl fld="2" item="12"/>
          <tpl fld="6" item="305"/>
          <tpl fld="3" item="2"/>
          <tpl fld="0" item="1"/>
        </tpls>
      </m>
      <m>
        <tpls c="4">
          <tpl fld="2" item="12"/>
          <tpl fld="6" item="305"/>
          <tpl fld="3" item="1"/>
          <tpl fld="0" item="1"/>
        </tpls>
      </m>
      <m>
        <tpls c="4">
          <tpl fld="2" item="12"/>
          <tpl fld="6" item="305"/>
          <tpl fld="3" item="4"/>
          <tpl fld="0" item="1"/>
        </tpls>
      </m>
      <m>
        <tpls c="4">
          <tpl fld="2" item="12"/>
          <tpl fld="6" item="305"/>
          <tpl fld="3" item="3"/>
          <tpl fld="0" item="1"/>
        </tpls>
      </m>
      <m>
        <tpls c="4">
          <tpl fld="2" item="12"/>
          <tpl fld="6" item="305"/>
          <tpl fld="3" item="6"/>
          <tpl fld="0" item="1"/>
        </tpls>
      </m>
      <m>
        <tpls c="3">
          <tpl fld="1" item="14"/>
          <tpl fld="4" item="282"/>
          <tpl fld="0" item="0"/>
        </tpls>
      </m>
      <m>
        <tpls c="4">
          <tpl fld="2" item="13"/>
          <tpl fld="6" item="305"/>
          <tpl fld="3" item="0"/>
          <tpl fld="0" item="1"/>
        </tpls>
      </m>
      <m>
        <tpls c="4">
          <tpl fld="2" item="13"/>
          <tpl fld="6" item="305"/>
          <tpl fld="3" item="4"/>
          <tpl fld="0" item="1"/>
        </tpls>
      </m>
      <m>
        <tpls c="4">
          <tpl fld="2" item="13"/>
          <tpl fld="6" item="305"/>
          <tpl fld="3" item="1"/>
          <tpl fld="0" item="1"/>
        </tpls>
      </m>
      <m>
        <tpls c="4">
          <tpl fld="2" item="13"/>
          <tpl fld="6" item="305"/>
          <tpl fld="3" item="6"/>
          <tpl fld="0" item="1"/>
        </tpls>
      </m>
      <m>
        <tpls c="4">
          <tpl fld="2" item="13"/>
          <tpl fld="6" item="305"/>
          <tpl fld="3" item="5"/>
          <tpl fld="0" item="1"/>
        </tpls>
      </m>
      <m>
        <tpls c="4">
          <tpl fld="2" item="13"/>
          <tpl fld="6" item="305"/>
          <tpl fld="3" item="3"/>
          <tpl fld="0" item="1"/>
        </tpls>
      </m>
      <m>
        <tpls c="4">
          <tpl fld="2" item="13"/>
          <tpl fld="6" item="305"/>
          <tpl fld="3" item="2"/>
          <tpl fld="0" item="1"/>
        </tpls>
      </m>
      <m>
        <tpls c="3">
          <tpl fld="1" item="15"/>
          <tpl fld="4" item="282"/>
          <tpl fld="0" item="0"/>
        </tpls>
      </m>
      <m>
        <tpls c="4">
          <tpl fld="2" item="14"/>
          <tpl fld="6" item="305"/>
          <tpl fld="3" item="4"/>
          <tpl fld="0" item="1"/>
        </tpls>
      </m>
      <m>
        <tpls c="4">
          <tpl fld="2" item="14"/>
          <tpl fld="6" item="305"/>
          <tpl fld="3" item="3"/>
          <tpl fld="0" item="1"/>
        </tpls>
      </m>
      <m>
        <tpls c="4">
          <tpl fld="2" item="14"/>
          <tpl fld="6" item="305"/>
          <tpl fld="3" item="2"/>
          <tpl fld="0" item="1"/>
        </tpls>
      </m>
      <m>
        <tpls c="4">
          <tpl fld="2" item="14"/>
          <tpl fld="6" item="305"/>
          <tpl fld="3" item="5"/>
          <tpl fld="0" item="1"/>
        </tpls>
      </m>
      <m>
        <tpls c="4">
          <tpl fld="2" item="14"/>
          <tpl fld="6" item="305"/>
          <tpl fld="3" item="6"/>
          <tpl fld="0" item="1"/>
        </tpls>
      </m>
      <m>
        <tpls c="4">
          <tpl fld="2" item="14"/>
          <tpl fld="6" item="305"/>
          <tpl fld="3" item="1"/>
          <tpl fld="0" item="1"/>
        </tpls>
      </m>
      <m>
        <tpls c="4">
          <tpl fld="2" item="14"/>
          <tpl fld="6" item="305"/>
          <tpl fld="3" item="0"/>
          <tpl fld="0" item="1"/>
        </tpls>
      </m>
      <m>
        <tpls c="3">
          <tpl fld="1" item="16"/>
          <tpl fld="4" item="282"/>
          <tpl fld="0" item="0"/>
        </tpls>
      </m>
      <m>
        <tpls c="4">
          <tpl fld="2" item="15"/>
          <tpl fld="6" item="305"/>
          <tpl fld="3" item="4"/>
          <tpl fld="0" item="1"/>
        </tpls>
      </m>
      <m>
        <tpls c="4">
          <tpl fld="2" item="15"/>
          <tpl fld="6" item="305"/>
          <tpl fld="3" item="2"/>
          <tpl fld="0" item="1"/>
        </tpls>
      </m>
      <m>
        <tpls c="4">
          <tpl fld="2" item="15"/>
          <tpl fld="6" item="305"/>
          <tpl fld="3" item="3"/>
          <tpl fld="0" item="1"/>
        </tpls>
      </m>
      <m>
        <tpls c="4">
          <tpl fld="2" item="15"/>
          <tpl fld="6" item="305"/>
          <tpl fld="3" item="1"/>
          <tpl fld="0" item="1"/>
        </tpls>
      </m>
      <m>
        <tpls c="4">
          <tpl fld="2" item="15"/>
          <tpl fld="6" item="305"/>
          <tpl fld="3" item="6"/>
          <tpl fld="0" item="1"/>
        </tpls>
      </m>
      <m>
        <tpls c="4">
          <tpl fld="2" item="15"/>
          <tpl fld="6" item="305"/>
          <tpl fld="3" item="0"/>
          <tpl fld="0" item="1"/>
        </tpls>
      </m>
      <m>
        <tpls c="4">
          <tpl fld="2" item="15"/>
          <tpl fld="6" item="305"/>
          <tpl fld="3" item="5"/>
          <tpl fld="0" item="1"/>
        </tpls>
      </m>
      <m>
        <tpls c="3">
          <tpl fld="1" item="17"/>
          <tpl fld="4" item="282"/>
          <tpl fld="0" item="0"/>
        </tpls>
      </m>
      <m>
        <tpls c="4">
          <tpl fld="2" item="16"/>
          <tpl fld="6" item="305"/>
          <tpl fld="3" item="1"/>
          <tpl fld="0" item="1"/>
        </tpls>
      </m>
      <m>
        <tpls c="4">
          <tpl fld="2" item="16"/>
          <tpl fld="6" item="305"/>
          <tpl fld="3" item="2"/>
          <tpl fld="0" item="1"/>
        </tpls>
      </m>
      <m>
        <tpls c="4">
          <tpl fld="2" item="16"/>
          <tpl fld="6" item="305"/>
          <tpl fld="3" item="4"/>
          <tpl fld="0" item="1"/>
        </tpls>
      </m>
      <m>
        <tpls c="4">
          <tpl fld="2" item="16"/>
          <tpl fld="6" item="305"/>
          <tpl fld="3" item="3"/>
          <tpl fld="0" item="1"/>
        </tpls>
      </m>
      <m>
        <tpls c="4">
          <tpl fld="2" item="16"/>
          <tpl fld="6" item="305"/>
          <tpl fld="3" item="6"/>
          <tpl fld="0" item="1"/>
        </tpls>
      </m>
      <m>
        <tpls c="4">
          <tpl fld="2" item="16"/>
          <tpl fld="6" item="305"/>
          <tpl fld="3" item="0"/>
          <tpl fld="0" item="1"/>
        </tpls>
      </m>
      <m>
        <tpls c="4">
          <tpl fld="2" item="16"/>
          <tpl fld="6" item="305"/>
          <tpl fld="3" item="5"/>
          <tpl fld="0" item="1"/>
        </tpls>
      </m>
      <m>
        <tpls c="3">
          <tpl fld="1" item="18"/>
          <tpl fld="4" item="282"/>
          <tpl fld="0" item="0"/>
        </tpls>
      </m>
      <m>
        <tpls c="4">
          <tpl fld="2" item="17"/>
          <tpl fld="6" item="305"/>
          <tpl fld="3" item="6"/>
          <tpl fld="0" item="1"/>
        </tpls>
      </m>
      <m>
        <tpls c="4">
          <tpl fld="2" item="17"/>
          <tpl fld="6" item="305"/>
          <tpl fld="3" item="2"/>
          <tpl fld="0" item="1"/>
        </tpls>
      </m>
      <m>
        <tpls c="4">
          <tpl fld="2" item="17"/>
          <tpl fld="6" item="305"/>
          <tpl fld="3" item="0"/>
          <tpl fld="0" item="1"/>
        </tpls>
      </m>
      <m>
        <tpls c="4">
          <tpl fld="2" item="17"/>
          <tpl fld="6" item="305"/>
          <tpl fld="3" item="3"/>
          <tpl fld="0" item="1"/>
        </tpls>
      </m>
      <m>
        <tpls c="3">
          <tpl fld="1" item="19"/>
          <tpl fld="4" item="282"/>
          <tpl fld="0" item="0"/>
        </tpls>
      </m>
      <m>
        <tpls c="4">
          <tpl fld="2" item="17"/>
          <tpl fld="6" item="305"/>
          <tpl fld="3" item="4"/>
          <tpl fld="0" item="1"/>
        </tpls>
      </m>
      <m>
        <tpls c="4">
          <tpl fld="2" item="17"/>
          <tpl fld="6" item="305"/>
          <tpl fld="3" item="5"/>
          <tpl fld="0" item="1"/>
        </tpls>
      </m>
      <m>
        <tpls c="4">
          <tpl fld="2" item="17"/>
          <tpl fld="6" item="305"/>
          <tpl fld="3" item="1"/>
          <tpl fld="0" item="1"/>
        </tpls>
      </m>
      <m>
        <tpls c="3">
          <tpl fld="1" item="20"/>
          <tpl fld="4" item="282"/>
          <tpl fld="0" item="0"/>
        </tpls>
      </m>
      <m>
        <tpls c="4">
          <tpl fld="2" item="18"/>
          <tpl fld="6" item="305"/>
          <tpl fld="3" item="4"/>
          <tpl fld="0" item="1"/>
        </tpls>
      </m>
      <m>
        <tpls c="4">
          <tpl fld="2" item="18"/>
          <tpl fld="6" item="305"/>
          <tpl fld="3" item="5"/>
          <tpl fld="0" item="1"/>
        </tpls>
      </m>
      <m>
        <tpls c="4">
          <tpl fld="2" item="18"/>
          <tpl fld="6" item="305"/>
          <tpl fld="3" item="6"/>
          <tpl fld="0" item="1"/>
        </tpls>
      </m>
      <m>
        <tpls c="4">
          <tpl fld="2" item="18"/>
          <tpl fld="6" item="305"/>
          <tpl fld="3" item="2"/>
          <tpl fld="0" item="1"/>
        </tpls>
      </m>
      <m>
        <tpls c="4">
          <tpl fld="2" item="18"/>
          <tpl fld="6" item="305"/>
          <tpl fld="3" item="3"/>
          <tpl fld="0" item="1"/>
        </tpls>
      </m>
      <m>
        <tpls c="4">
          <tpl fld="2" item="18"/>
          <tpl fld="6" item="305"/>
          <tpl fld="3" item="1"/>
          <tpl fld="0" item="1"/>
        </tpls>
      </m>
      <m>
        <tpls c="4">
          <tpl fld="2" item="18"/>
          <tpl fld="6" item="305"/>
          <tpl fld="3" item="0"/>
          <tpl fld="0" item="1"/>
        </tpls>
      </m>
      <m>
        <tpls c="4">
          <tpl fld="2" item="19"/>
          <tpl fld="6" item="305"/>
          <tpl fld="3" item="0"/>
          <tpl fld="0" item="1"/>
        </tpls>
      </m>
      <m>
        <tpls c="3">
          <tpl fld="1" item="21"/>
          <tpl fld="4" item="282"/>
          <tpl fld="0" item="0"/>
        </tpls>
      </m>
      <m>
        <tpls c="4">
          <tpl fld="2" item="19"/>
          <tpl fld="6" item="305"/>
          <tpl fld="3" item="3"/>
          <tpl fld="0" item="1"/>
        </tpls>
      </m>
      <m>
        <tpls c="4">
          <tpl fld="2" item="19"/>
          <tpl fld="6" item="305"/>
          <tpl fld="3" item="4"/>
          <tpl fld="0" item="1"/>
        </tpls>
      </m>
      <m>
        <tpls c="4">
          <tpl fld="2" item="19"/>
          <tpl fld="6" item="305"/>
          <tpl fld="3" item="1"/>
          <tpl fld="0" item="1"/>
        </tpls>
      </m>
      <m>
        <tpls c="4">
          <tpl fld="2" item="19"/>
          <tpl fld="6" item="305"/>
          <tpl fld="3" item="5"/>
          <tpl fld="0" item="1"/>
        </tpls>
      </m>
      <m>
        <tpls c="4">
          <tpl fld="2" item="19"/>
          <tpl fld="6" item="305"/>
          <tpl fld="3" item="6"/>
          <tpl fld="0" item="1"/>
        </tpls>
      </m>
      <m>
        <tpls c="4">
          <tpl fld="2" item="19"/>
          <tpl fld="6" item="305"/>
          <tpl fld="3" item="2"/>
          <tpl fld="0" item="1"/>
        </tpls>
      </m>
      <m>
        <tpls c="4">
          <tpl fld="2" item="20"/>
          <tpl fld="6" item="305"/>
          <tpl fld="3" item="5"/>
          <tpl fld="0" item="1"/>
        </tpls>
      </m>
      <m>
        <tpls c="4">
          <tpl fld="2" item="20"/>
          <tpl fld="6" item="305"/>
          <tpl fld="3" item="4"/>
          <tpl fld="0" item="1"/>
        </tpls>
      </m>
      <m>
        <tpls c="4">
          <tpl fld="2" item="20"/>
          <tpl fld="6" item="305"/>
          <tpl fld="3" item="1"/>
          <tpl fld="0" item="1"/>
        </tpls>
      </m>
      <m>
        <tpls c="3">
          <tpl fld="1" item="22"/>
          <tpl fld="4" item="282"/>
          <tpl fld="0" item="0"/>
        </tpls>
      </m>
      <m>
        <tpls c="4">
          <tpl fld="2" item="20"/>
          <tpl fld="6" item="305"/>
          <tpl fld="3" item="6"/>
          <tpl fld="0" item="1"/>
        </tpls>
      </m>
      <m>
        <tpls c="4">
          <tpl fld="2" item="20"/>
          <tpl fld="6" item="305"/>
          <tpl fld="3" item="0"/>
          <tpl fld="0" item="1"/>
        </tpls>
      </m>
      <m>
        <tpls c="4">
          <tpl fld="2" item="20"/>
          <tpl fld="6" item="305"/>
          <tpl fld="3" item="3"/>
          <tpl fld="0" item="1"/>
        </tpls>
      </m>
      <m>
        <tpls c="4">
          <tpl fld="2" item="20"/>
          <tpl fld="6" item="305"/>
          <tpl fld="3" item="2"/>
          <tpl fld="0" item="1"/>
        </tpls>
      </m>
      <m>
        <tpls c="3">
          <tpl fld="1" item="23"/>
          <tpl fld="4" item="282"/>
          <tpl fld="0" item="0"/>
        </tpls>
      </m>
      <m>
        <tpls c="4">
          <tpl fld="2" item="21"/>
          <tpl fld="6" item="305"/>
          <tpl fld="3" item="5"/>
          <tpl fld="0" item="1"/>
        </tpls>
      </m>
      <m>
        <tpls c="4">
          <tpl fld="2" item="21"/>
          <tpl fld="6" item="305"/>
          <tpl fld="3" item="6"/>
          <tpl fld="0" item="1"/>
        </tpls>
      </m>
      <m>
        <tpls c="4">
          <tpl fld="2" item="21"/>
          <tpl fld="6" item="305"/>
          <tpl fld="3" item="2"/>
          <tpl fld="0" item="1"/>
        </tpls>
      </m>
      <m>
        <tpls c="4">
          <tpl fld="2" item="21"/>
          <tpl fld="6" item="305"/>
          <tpl fld="3" item="3"/>
          <tpl fld="0" item="1"/>
        </tpls>
      </m>
      <m>
        <tpls c="4">
          <tpl fld="2" item="21"/>
          <tpl fld="6" item="305"/>
          <tpl fld="3" item="4"/>
          <tpl fld="0" item="1"/>
        </tpls>
      </m>
      <m>
        <tpls c="4">
          <tpl fld="2" item="21"/>
          <tpl fld="6" item="305"/>
          <tpl fld="3" item="0"/>
          <tpl fld="0" item="1"/>
        </tpls>
      </m>
      <m>
        <tpls c="4">
          <tpl fld="2" item="21"/>
          <tpl fld="6" item="305"/>
          <tpl fld="3" item="1"/>
          <tpl fld="0" item="1"/>
        </tpls>
      </m>
      <m>
        <tpls c="4">
          <tpl fld="2" item="22"/>
          <tpl fld="6" item="305"/>
          <tpl fld="3" item="5"/>
          <tpl fld="0" item="1"/>
        </tpls>
      </m>
      <m>
        <tpls c="4">
          <tpl fld="2" item="22"/>
          <tpl fld="6" item="305"/>
          <tpl fld="3" item="0"/>
          <tpl fld="0" item="1"/>
        </tpls>
      </m>
      <m>
        <tpls c="4">
          <tpl fld="2" item="22"/>
          <tpl fld="6" item="305"/>
          <tpl fld="3" item="1"/>
          <tpl fld="0" item="1"/>
        </tpls>
      </m>
      <m>
        <tpls c="4">
          <tpl fld="2" item="22"/>
          <tpl fld="6" item="305"/>
          <tpl fld="3" item="3"/>
          <tpl fld="0" item="1"/>
        </tpls>
      </m>
      <m>
        <tpls c="4">
          <tpl fld="2" item="22"/>
          <tpl fld="6" item="305"/>
          <tpl fld="3" item="2"/>
          <tpl fld="0" item="1"/>
        </tpls>
      </m>
      <m>
        <tpls c="4">
          <tpl fld="2" item="22"/>
          <tpl fld="6" item="305"/>
          <tpl fld="3" item="4"/>
          <tpl fld="0" item="1"/>
        </tpls>
      </m>
      <m>
        <tpls c="4">
          <tpl fld="2" item="22"/>
          <tpl fld="6" item="305"/>
          <tpl fld="3" item="6"/>
          <tpl fld="0" item="1"/>
        </tpls>
      </m>
      <m>
        <tpls c="3">
          <tpl fld="1" item="24"/>
          <tpl fld="4" item="282"/>
          <tpl fld="0" item="0"/>
        </tpls>
      </m>
      <m>
        <tpls c="4">
          <tpl fld="2" item="23"/>
          <tpl fld="6" item="305"/>
          <tpl fld="3" item="3"/>
          <tpl fld="0" item="1"/>
        </tpls>
      </m>
      <m>
        <tpls c="4">
          <tpl fld="2" item="23"/>
          <tpl fld="6" item="305"/>
          <tpl fld="3" item="2"/>
          <tpl fld="0" item="1"/>
        </tpls>
      </m>
      <m>
        <tpls c="3">
          <tpl fld="1" item="25"/>
          <tpl fld="4" item="282"/>
          <tpl fld="0" item="0"/>
        </tpls>
      </m>
      <m>
        <tpls c="4">
          <tpl fld="2" item="23"/>
          <tpl fld="6" item="305"/>
          <tpl fld="3" item="4"/>
          <tpl fld="0" item="1"/>
        </tpls>
      </m>
      <m>
        <tpls c="4">
          <tpl fld="2" item="23"/>
          <tpl fld="6" item="305"/>
          <tpl fld="3" item="1"/>
          <tpl fld="0" item="1"/>
        </tpls>
      </m>
      <m>
        <tpls c="4">
          <tpl fld="2" item="23"/>
          <tpl fld="6" item="305"/>
          <tpl fld="3" item="6"/>
          <tpl fld="0" item="1"/>
        </tpls>
      </m>
      <m>
        <tpls c="4">
          <tpl fld="2" item="23"/>
          <tpl fld="6" item="305"/>
          <tpl fld="3" item="0"/>
          <tpl fld="0" item="1"/>
        </tpls>
      </m>
      <m>
        <tpls c="4">
          <tpl fld="2" item="23"/>
          <tpl fld="6" item="305"/>
          <tpl fld="3" item="5"/>
          <tpl fld="0" item="1"/>
        </tpls>
      </m>
      <m>
        <tpls c="4">
          <tpl fld="2" item="24"/>
          <tpl fld="6" item="305"/>
          <tpl fld="3" item="3"/>
          <tpl fld="0" item="1"/>
        </tpls>
      </m>
      <m>
        <tpls c="4">
          <tpl fld="2" item="24"/>
          <tpl fld="6" item="305"/>
          <tpl fld="3" item="2"/>
          <tpl fld="0" item="1"/>
        </tpls>
      </m>
      <m>
        <tpls c="4">
          <tpl fld="2" item="24"/>
          <tpl fld="6" item="305"/>
          <tpl fld="3" item="1"/>
          <tpl fld="0" item="1"/>
        </tpls>
      </m>
      <m>
        <tpls c="4">
          <tpl fld="2" item="24"/>
          <tpl fld="6" item="305"/>
          <tpl fld="3" item="0"/>
          <tpl fld="0" item="1"/>
        </tpls>
      </m>
      <m>
        <tpls c="4">
          <tpl fld="2" item="24"/>
          <tpl fld="6" item="305"/>
          <tpl fld="3" item="4"/>
          <tpl fld="0" item="1"/>
        </tpls>
      </m>
      <m>
        <tpls c="4">
          <tpl fld="2" item="24"/>
          <tpl fld="6" item="305"/>
          <tpl fld="3" item="5"/>
          <tpl fld="0" item="1"/>
        </tpls>
      </m>
      <m>
        <tpls c="4">
          <tpl fld="2" item="24"/>
          <tpl fld="6" item="305"/>
          <tpl fld="3" item="6"/>
          <tpl fld="0" item="1"/>
        </tpls>
      </m>
      <m>
        <tpls c="3">
          <tpl fld="1" item="26"/>
          <tpl fld="4" item="282"/>
          <tpl fld="0" item="0"/>
        </tpls>
      </m>
      <m>
        <tpls c="4">
          <tpl fld="2" item="25"/>
          <tpl fld="6" item="305"/>
          <tpl fld="3" item="1"/>
          <tpl fld="0" item="1"/>
        </tpls>
      </m>
      <m>
        <tpls c="4">
          <tpl fld="2" item="25"/>
          <tpl fld="6" item="305"/>
          <tpl fld="3" item="3"/>
          <tpl fld="0" item="1"/>
        </tpls>
      </m>
      <m>
        <tpls c="4">
          <tpl fld="2" item="25"/>
          <tpl fld="6" item="305"/>
          <tpl fld="3" item="5"/>
          <tpl fld="0" item="1"/>
        </tpls>
      </m>
      <m>
        <tpls c="4">
          <tpl fld="2" item="25"/>
          <tpl fld="6" item="305"/>
          <tpl fld="3" item="2"/>
          <tpl fld="0" item="1"/>
        </tpls>
      </m>
      <m>
        <tpls c="4">
          <tpl fld="2" item="25"/>
          <tpl fld="6" item="305"/>
          <tpl fld="3" item="6"/>
          <tpl fld="0" item="1"/>
        </tpls>
      </m>
      <m>
        <tpls c="4">
          <tpl fld="2" item="25"/>
          <tpl fld="6" item="305"/>
          <tpl fld="3" item="0"/>
          <tpl fld="0" item="1"/>
        </tpls>
      </m>
      <m>
        <tpls c="4">
          <tpl fld="2" item="25"/>
          <tpl fld="6" item="305"/>
          <tpl fld="3" item="4"/>
          <tpl fld="0" item="1"/>
        </tpls>
      </m>
      <m>
        <tpls c="3">
          <tpl fld="1" item="27"/>
          <tpl fld="4" item="282"/>
          <tpl fld="0" item="0"/>
        </tpls>
      </m>
      <m>
        <tpls c="4">
          <tpl fld="2" item="26"/>
          <tpl fld="6" item="305"/>
          <tpl fld="3" item="0"/>
          <tpl fld="0" item="1"/>
        </tpls>
      </m>
      <m>
        <tpls c="4">
          <tpl fld="2" item="26"/>
          <tpl fld="6" item="305"/>
          <tpl fld="3" item="3"/>
          <tpl fld="0" item="1"/>
        </tpls>
      </m>
      <m>
        <tpls c="4">
          <tpl fld="2" item="26"/>
          <tpl fld="6" item="305"/>
          <tpl fld="3" item="2"/>
          <tpl fld="0" item="1"/>
        </tpls>
      </m>
      <n v="99.8" in="0">
        <tpls c="3">
          <tpl fld="1" item="28"/>
          <tpl fld="4" item="282"/>
          <tpl fld="0" item="0"/>
        </tpls>
      </n>
      <m>
        <tpls c="4">
          <tpl fld="2" item="26"/>
          <tpl fld="6" item="305"/>
          <tpl fld="3" item="5"/>
          <tpl fld="0" item="1"/>
        </tpls>
      </m>
      <m>
        <tpls c="4">
          <tpl fld="2" item="26"/>
          <tpl fld="6" item="305"/>
          <tpl fld="3" item="4"/>
          <tpl fld="0" item="1"/>
        </tpls>
      </m>
      <m>
        <tpls c="4">
          <tpl fld="2" item="26"/>
          <tpl fld="6" item="305"/>
          <tpl fld="3" item="1"/>
          <tpl fld="0" item="1"/>
        </tpls>
      </m>
      <m>
        <tpls c="4">
          <tpl fld="2" item="26"/>
          <tpl fld="6" item="305"/>
          <tpl fld="3" item="6"/>
          <tpl fld="0" item="1"/>
        </tpls>
      </m>
      <n v="191466.54" in="0">
        <tpls c="4">
          <tpl fld="2" item="27"/>
          <tpl fld="6" item="305"/>
          <tpl fld="3" item="3"/>
          <tpl fld="0" item="1"/>
        </tpls>
      </n>
      <m>
        <tpls c="4">
          <tpl fld="2" item="27"/>
          <tpl fld="6" item="305"/>
          <tpl fld="3" item="0"/>
          <tpl fld="0" item="1"/>
        </tpls>
      </m>
      <n v="1603257.23" in="0">
        <tpls c="4">
          <tpl fld="2" item="27"/>
          <tpl fld="6" item="305"/>
          <tpl fld="3" item="1"/>
          <tpl fld="0" item="1"/>
        </tpls>
      </n>
      <n v="385233.1" in="0">
        <tpls c="4">
          <tpl fld="2" item="27"/>
          <tpl fld="6" item="305"/>
          <tpl fld="3" item="2"/>
          <tpl fld="0" item="1"/>
        </tpls>
      </n>
      <n v="166745.51" in="0">
        <tpls c="4">
          <tpl fld="2" item="27"/>
          <tpl fld="6" item="305"/>
          <tpl fld="3" item="5"/>
          <tpl fld="0" item="1"/>
        </tpls>
      </n>
      <n v="373164.23" in="0">
        <tpls c="4">
          <tpl fld="2" item="27"/>
          <tpl fld="6" item="305"/>
          <tpl fld="3" item="4"/>
          <tpl fld="0" item="1"/>
        </tpls>
      </n>
      <n v="913812.02" in="0">
        <tpls c="4">
          <tpl fld="2" item="27"/>
          <tpl fld="6" item="305"/>
          <tpl fld="3" item="6"/>
          <tpl fld="0" item="1"/>
        </tpls>
      </n>
      <n v="141.53" in="0">
        <tpls c="3">
          <tpl fld="1" item="29"/>
          <tpl fld="4" item="282"/>
          <tpl fld="0" item="0"/>
        </tpls>
      </n>
      <n v="453566.57" in="0">
        <tpls c="4">
          <tpl fld="2" item="28"/>
          <tpl fld="6" item="305"/>
          <tpl fld="3" item="4"/>
          <tpl fld="0" item="1"/>
        </tpls>
      </n>
      <n v="560534.01" in="0">
        <tpls c="4">
          <tpl fld="2" item="28"/>
          <tpl fld="6" item="305"/>
          <tpl fld="3" item="2"/>
          <tpl fld="0" item="1"/>
        </tpls>
      </n>
      <n v="1558636.49" in="0">
        <tpls c="4">
          <tpl fld="2" item="28"/>
          <tpl fld="6" item="305"/>
          <tpl fld="3" item="1"/>
          <tpl fld="0" item="1"/>
        </tpls>
      </n>
      <m>
        <tpls c="4">
          <tpl fld="2" item="28"/>
          <tpl fld="6" item="305"/>
          <tpl fld="3" item="0"/>
          <tpl fld="0" item="1"/>
        </tpls>
      </m>
      <n v="256312.1" in="0">
        <tpls c="4">
          <tpl fld="2" item="28"/>
          <tpl fld="6" item="305"/>
          <tpl fld="3" item="5"/>
          <tpl fld="0" item="1"/>
        </tpls>
      </n>
      <n v="300874.3" in="0">
        <tpls c="4">
          <tpl fld="2" item="28"/>
          <tpl fld="6" item="305"/>
          <tpl fld="3" item="3"/>
          <tpl fld="0" item="1"/>
        </tpls>
      </n>
      <n v="1223533.43" in="0">
        <tpls c="4">
          <tpl fld="2" item="28"/>
          <tpl fld="6" item="305"/>
          <tpl fld="3" item="6"/>
          <tpl fld="0" item="1"/>
        </tpls>
      </n>
      <n v="990958.69" in="0">
        <tpls c="4">
          <tpl fld="2" item="0"/>
          <tpl fld="6" item="305"/>
          <tpl fld="3" item="6"/>
          <tpl fld="0" item="1"/>
        </tpls>
      </n>
      <n v="1788898.36" in="0">
        <tpls c="4">
          <tpl fld="2" item="0"/>
          <tpl fld="6" item="305"/>
          <tpl fld="3" item="1"/>
          <tpl fld="0" item="1"/>
        </tpls>
      </n>
      <n v="364801.46" in="0">
        <tpls c="4">
          <tpl fld="2" item="0"/>
          <tpl fld="6" item="305"/>
          <tpl fld="3" item="4"/>
          <tpl fld="0" item="1"/>
        </tpls>
      </n>
      <m>
        <tpls c="4">
          <tpl fld="2" item="0"/>
          <tpl fld="6" item="305"/>
          <tpl fld="3" item="0"/>
          <tpl fld="0" item="1"/>
        </tpls>
      </m>
      <n v="460477.8" in="0">
        <tpls c="4">
          <tpl fld="2" item="0"/>
          <tpl fld="6" item="305"/>
          <tpl fld="3" item="2"/>
          <tpl fld="0" item="1"/>
        </tpls>
      </n>
      <m>
        <tpls c="4">
          <tpl fld="2" item="0"/>
          <tpl fld="6" item="305"/>
          <tpl fld="3" item="5"/>
          <tpl fld="0" item="1"/>
        </tpls>
      </m>
      <n v="1075805" in="0">
        <tpls c="4">
          <tpl fld="2" item="29"/>
          <tpl fld="6" item="305"/>
          <tpl fld="3" item="6"/>
          <tpl fld="0" item="1"/>
        </tpls>
      </n>
      <n v="330032" in="0">
        <tpls c="4">
          <tpl fld="2" item="29"/>
          <tpl fld="6" item="305"/>
          <tpl fld="3" item="4"/>
          <tpl fld="0" item="1"/>
        </tpls>
      </n>
      <m>
        <tpls c="4">
          <tpl fld="2" item="29"/>
          <tpl fld="6" item="305"/>
          <tpl fld="3" item="0"/>
          <tpl fld="0" item="1"/>
        </tpls>
      </m>
      <n v="528787" in="0">
        <tpls c="4">
          <tpl fld="2" item="29"/>
          <tpl fld="6" item="305"/>
          <tpl fld="3" item="2"/>
          <tpl fld="0" item="1"/>
        </tpls>
      </n>
      <m>
        <tpls c="4">
          <tpl fld="2" item="29"/>
          <tpl fld="6" item="305"/>
          <tpl fld="3" item="5"/>
          <tpl fld="0" item="1"/>
        </tpls>
      </m>
      <n v="344981" in="0">
        <tpls c="4">
          <tpl fld="2" item="29"/>
          <tpl fld="6" item="305"/>
          <tpl fld="3" item="3"/>
          <tpl fld="0" item="1"/>
        </tpls>
      </n>
      <n v="1674141" in="0">
        <tpls c="4">
          <tpl fld="2" item="29"/>
          <tpl fld="6" item="305"/>
          <tpl fld="3" item="1"/>
          <tpl fld="0" item="1"/>
        </tpls>
      </n>
      <n v="20354.84" in="0">
        <tpls c="3">
          <tpl fld="5" item="2"/>
          <tpl fld="1" item="0"/>
          <tpl fld="0" item="0"/>
        </tpls>
      </n>
      <n v="18698.259999999998" in="0">
        <tpls c="3">
          <tpl fld="5" item="2"/>
          <tpl fld="1" item="2"/>
          <tpl fld="0" item="0"/>
        </tpls>
      </n>
      <n v="20041.89" in="0">
        <tpls c="3">
          <tpl fld="5" item="2"/>
          <tpl fld="1" item="3"/>
          <tpl fld="0" item="0"/>
        </tpls>
      </n>
      <n v="26692400.449999999" in="0">
        <tpls c="4">
          <tpl fld="5" item="2"/>
          <tpl fld="2" item="1"/>
          <tpl fld="3" item="2"/>
          <tpl fld="0" item="1"/>
        </tpls>
      </n>
      <n v="23252799.080000006" in="0">
        <tpls c="4">
          <tpl fld="5" item="2"/>
          <tpl fld="2" item="1"/>
          <tpl fld="3" item="3"/>
          <tpl fld="0" item="1"/>
        </tpls>
      </n>
      <n v="15941406.150000002" in="0">
        <tpls c="4">
          <tpl fld="5" item="2"/>
          <tpl fld="2" item="1"/>
          <tpl fld="3" item="1"/>
          <tpl fld="0" item="1"/>
        </tpls>
      </n>
      <n v="2885407.63" in="0">
        <tpls c="4">
          <tpl fld="5" item="2"/>
          <tpl fld="2" item="1"/>
          <tpl fld="3" item="5"/>
          <tpl fld="0" item="1"/>
        </tpls>
      </n>
      <n v="27975085.109999996" in="0">
        <tpls c="4">
          <tpl fld="5" item="2"/>
          <tpl fld="2" item="2"/>
          <tpl fld="3" item="2"/>
          <tpl fld="0" item="1"/>
        </tpls>
      </n>
      <n v="1000790.4400000003" in="0">
        <tpls c="4">
          <tpl fld="5" item="2"/>
          <tpl fld="2" item="2"/>
          <tpl fld="3" item="0"/>
          <tpl fld="0" item="1"/>
        </tpls>
      </n>
      <n v="27810630.719999999" in="0">
        <tpls c="4">
          <tpl fld="5" item="2"/>
          <tpl fld="2" item="2"/>
          <tpl fld="3" item="3"/>
          <tpl fld="0" item="1"/>
        </tpls>
      </n>
      <n v="10306260.779999997" in="0">
        <tpls c="4">
          <tpl fld="5" item="2"/>
          <tpl fld="2" item="1"/>
          <tpl fld="3" item="4"/>
          <tpl fld="0" item="1"/>
        </tpls>
      </n>
      <n v="12992395.819999998" in="0">
        <tpls c="4">
          <tpl fld="5" item="2"/>
          <tpl fld="2" item="2"/>
          <tpl fld="3" item="4"/>
          <tpl fld="0" item="1"/>
        </tpls>
      </n>
      <n v="71197726.460000008" in="0">
        <tpls c="4">
          <tpl fld="5" item="2"/>
          <tpl fld="2" item="2"/>
          <tpl fld="3" item="6"/>
          <tpl fld="0" item="1"/>
        </tpls>
      </n>
      <n v="63713307.29999999" in="0">
        <tpls c="4">
          <tpl fld="5" item="2"/>
          <tpl fld="2" item="1"/>
          <tpl fld="3" item="6"/>
          <tpl fld="0" item="1"/>
        </tpls>
      </n>
      <n v="2517902.4100000006" in="0">
        <tpls c="4">
          <tpl fld="5" item="2"/>
          <tpl fld="2" item="2"/>
          <tpl fld="3" item="5"/>
          <tpl fld="0" item="1"/>
        </tpls>
      </n>
      <n v="872313.62999999989" in="0">
        <tpls c="4">
          <tpl fld="5" item="2"/>
          <tpl fld="2" item="1"/>
          <tpl fld="3" item="0"/>
          <tpl fld="0" item="1"/>
        </tpls>
      </n>
      <n v="18973737.449999992" in="0">
        <tpls c="4">
          <tpl fld="5" item="2"/>
          <tpl fld="2" item="2"/>
          <tpl fld="3" item="1"/>
          <tpl fld="0" item="1"/>
        </tpls>
      </n>
      <n v="19865.259999999998" in="0">
        <tpls c="3">
          <tpl fld="5" item="2"/>
          <tpl fld="1" item="4"/>
          <tpl fld="0" item="0"/>
        </tpls>
      </n>
      <n v="18099.07" in="0">
        <tpls c="3">
          <tpl fld="5" item="2"/>
          <tpl fld="1" item="5"/>
          <tpl fld="0" item="0"/>
        </tpls>
      </n>
      <n v="17367714.379999999" in="0">
        <tpls c="4">
          <tpl fld="5" item="2"/>
          <tpl fld="2" item="4"/>
          <tpl fld="3" item="4"/>
          <tpl fld="0" item="1"/>
        </tpls>
      </n>
      <n v="22524743.040000003" in="0">
        <tpls c="4">
          <tpl fld="5" item="2"/>
          <tpl fld="2" item="4"/>
          <tpl fld="3" item="1"/>
          <tpl fld="0" item="1"/>
        </tpls>
      </n>
      <n v="16296741.969999993" in="0">
        <tpls c="4">
          <tpl fld="5" item="2"/>
          <tpl fld="2" item="3"/>
          <tpl fld="3" item="1"/>
          <tpl fld="0" item="1"/>
        </tpls>
      </n>
      <n v="64732397.109999992" in="0">
        <tpls c="4">
          <tpl fld="5" item="2"/>
          <tpl fld="2" item="3"/>
          <tpl fld="3" item="6"/>
          <tpl fld="0" item="1"/>
        </tpls>
      </n>
      <n v="17630.009999999998" in="0">
        <tpls c="3">
          <tpl fld="5" item="2"/>
          <tpl fld="1" item="6"/>
          <tpl fld="0" item="0"/>
        </tpls>
      </n>
      <n v="11309413.470000001" in="0">
        <tpls c="4">
          <tpl fld="5" item="2"/>
          <tpl fld="2" item="3"/>
          <tpl fld="3" item="4"/>
          <tpl fld="0" item="1"/>
        </tpls>
      </n>
      <n v="2881809.9499999997" in="0">
        <tpls c="4">
          <tpl fld="5" item="2"/>
          <tpl fld="2" item="3"/>
          <tpl fld="3" item="5"/>
          <tpl fld="0" item="1"/>
        </tpls>
      </n>
      <n v="3080853.2000000007" in="0">
        <tpls c="4">
          <tpl fld="5" item="2"/>
          <tpl fld="2" item="4"/>
          <tpl fld="3" item="5"/>
          <tpl fld="0" item="1"/>
        </tpls>
      </n>
      <n v="27116800.95999999" in="0">
        <tpls c="4">
          <tpl fld="5" item="2"/>
          <tpl fld="2" item="3"/>
          <tpl fld="3" item="2"/>
          <tpl fld="0" item="1"/>
        </tpls>
      </n>
      <n v="73238753.089999989" in="0">
        <tpls c="4">
          <tpl fld="5" item="2"/>
          <tpl fld="2" item="4"/>
          <tpl fld="3" item="6"/>
          <tpl fld="0" item="1"/>
        </tpls>
      </n>
      <n v="24090192.769999996" in="0">
        <tpls c="4">
          <tpl fld="5" item="2"/>
          <tpl fld="2" item="3"/>
          <tpl fld="3" item="3"/>
          <tpl fld="0" item="1"/>
        </tpls>
      </n>
      <n v="1038091.3899999999" in="0">
        <tpls c="4">
          <tpl fld="5" item="2"/>
          <tpl fld="2" item="4"/>
          <tpl fld="3" item="0"/>
          <tpl fld="0" item="1"/>
        </tpls>
      </n>
      <n v="29027160.619999997" in="0">
        <tpls c="4">
          <tpl fld="5" item="2"/>
          <tpl fld="2" item="4"/>
          <tpl fld="3" item="2"/>
          <tpl fld="0" item="1"/>
        </tpls>
      </n>
      <n v="899315.64000000036" in="0">
        <tpls c="4">
          <tpl fld="5" item="2"/>
          <tpl fld="2" item="3"/>
          <tpl fld="3" item="0"/>
          <tpl fld="0" item="1"/>
        </tpls>
      </n>
      <n v="19638.439999999999" in="0">
        <tpls c="3">
          <tpl fld="5" item="2"/>
          <tpl fld="1" item="7"/>
          <tpl fld="0" item="0"/>
        </tpls>
      </n>
      <n v="29771197.559999995" in="0">
        <tpls c="4">
          <tpl fld="5" item="2"/>
          <tpl fld="2" item="4"/>
          <tpl fld="3" item="3"/>
          <tpl fld="0" item="1"/>
        </tpls>
      </n>
      <n v="18981375.02" in="0">
        <tpls c="4">
          <tpl fld="5" item="2"/>
          <tpl fld="2" item="5"/>
          <tpl fld="3" item="1"/>
          <tpl fld="0" item="1"/>
        </tpls>
      </n>
      <n v="26882901.820000004" in="0">
        <tpls c="4">
          <tpl fld="5" item="2"/>
          <tpl fld="2" item="6"/>
          <tpl fld="3" item="2"/>
          <tpl fld="0" item="1"/>
        </tpls>
      </n>
      <n v="25666648.280000009" in="0">
        <tpls c="4">
          <tpl fld="5" item="2"/>
          <tpl fld="2" item="6"/>
          <tpl fld="3" item="1"/>
          <tpl fld="0" item="1"/>
        </tpls>
      </n>
      <n v="17250.23" in="0">
        <tpls c="3">
          <tpl fld="5" item="2"/>
          <tpl fld="1" item="8"/>
          <tpl fld="0" item="0"/>
        </tpls>
      </n>
      <n v="15330027.710000001" in="0">
        <tpls c="4">
          <tpl fld="5" item="2"/>
          <tpl fld="2" item="6"/>
          <tpl fld="3" item="4"/>
          <tpl fld="0" item="1"/>
        </tpls>
      </n>
      <n v="1004730.62" in="0">
        <tpls c="4">
          <tpl fld="5" item="2"/>
          <tpl fld="2" item="6"/>
          <tpl fld="3" item="0"/>
          <tpl fld="0" item="1"/>
        </tpls>
      </n>
      <n v="31798960.039999999" in="0">
        <tpls c="4">
          <tpl fld="5" item="2"/>
          <tpl fld="2" item="6"/>
          <tpl fld="3" item="3"/>
          <tpl fld="0" item="1"/>
        </tpls>
      </n>
      <n v="27698708.229999989" in="0">
        <tpls c="4">
          <tpl fld="5" item="2"/>
          <tpl fld="2" item="5"/>
          <tpl fld="3" item="2"/>
          <tpl fld="0" item="1"/>
        </tpls>
      </n>
      <n v="2393428.5499999993" in="0">
        <tpls c="4">
          <tpl fld="5" item="2"/>
          <tpl fld="2" item="6"/>
          <tpl fld="3" item="5"/>
          <tpl fld="0" item="1"/>
        </tpls>
      </n>
      <n v="25561712.030000005" in="0">
        <tpls c="4">
          <tpl fld="5" item="2"/>
          <tpl fld="2" item="5"/>
          <tpl fld="3" item="3"/>
          <tpl fld="0" item="1"/>
        </tpls>
      </n>
      <n v="19272.509999999998" in="0">
        <tpls c="3">
          <tpl fld="5" item="2"/>
          <tpl fld="1" item="9"/>
          <tpl fld="0" item="0"/>
        </tpls>
      </n>
      <n v="67060719.350000001" in="0">
        <tpls c="4">
          <tpl fld="5" item="2"/>
          <tpl fld="2" item="5"/>
          <tpl fld="3" item="6"/>
          <tpl fld="0" item="1"/>
        </tpls>
      </n>
      <n v="77040452.040000007" in="0">
        <tpls c="4">
          <tpl fld="5" item="2"/>
          <tpl fld="2" item="6"/>
          <tpl fld="3" item="6"/>
          <tpl fld="0" item="1"/>
        </tpls>
      </n>
      <n v="3739569.4900000012" in="0">
        <tpls c="4">
          <tpl fld="5" item="2"/>
          <tpl fld="2" item="5"/>
          <tpl fld="3" item="5"/>
          <tpl fld="0" item="1"/>
        </tpls>
      </n>
      <n v="963829.28999999992" in="0">
        <tpls c="4">
          <tpl fld="5" item="2"/>
          <tpl fld="2" item="5"/>
          <tpl fld="3" item="0"/>
          <tpl fld="0" item="1"/>
        </tpls>
      </n>
      <n v="12176896.149999999" in="0">
        <tpls c="4">
          <tpl fld="5" item="2"/>
          <tpl fld="2" item="5"/>
          <tpl fld="3" item="4"/>
          <tpl fld="0" item="1"/>
        </tpls>
      </n>
      <n v="26626204.130000003" in="0">
        <tpls c="4">
          <tpl fld="5" item="2"/>
          <tpl fld="2" item="7"/>
          <tpl fld="3" item="2"/>
          <tpl fld="0" item="1"/>
        </tpls>
      </n>
      <n v="26284069.840000007" in="0">
        <tpls c="4">
          <tpl fld="5" item="2"/>
          <tpl fld="2" item="8"/>
          <tpl fld="3" item="3"/>
          <tpl fld="0" item="1"/>
        </tpls>
      </n>
      <n v="28439566.879999988" in="0">
        <tpls c="4">
          <tpl fld="5" item="2"/>
          <tpl fld="2" item="8"/>
          <tpl fld="3" item="2"/>
          <tpl fld="0" item="1"/>
        </tpls>
      </n>
      <n v="79587114.510000005" in="0">
        <tpls c="4">
          <tpl fld="5" item="2"/>
          <tpl fld="2" item="7"/>
          <tpl fld="3" item="6"/>
          <tpl fld="0" item="1"/>
        </tpls>
      </n>
      <n v="1216488.3899999997" in="0">
        <tpls c="4">
          <tpl fld="5" item="2"/>
          <tpl fld="2" item="7"/>
          <tpl fld="3" item="0"/>
          <tpl fld="0" item="1"/>
        </tpls>
      </n>
      <n v="3238612.2900000005" in="0">
        <tpls c="4">
          <tpl fld="5" item="2"/>
          <tpl fld="2" item="8"/>
          <tpl fld="3" item="5"/>
          <tpl fld="0" item="1"/>
        </tpls>
      </n>
      <n v="67452926.929999992" in="0">
        <tpls c="4">
          <tpl fld="5" item="2"/>
          <tpl fld="2" item="8"/>
          <tpl fld="3" item="6"/>
          <tpl fld="0" item="1"/>
        </tpls>
      </n>
      <n v="25749740.659999989" in="0">
        <tpls c="4">
          <tpl fld="5" item="2"/>
          <tpl fld="2" item="7"/>
          <tpl fld="3" item="1"/>
          <tpl fld="0" item="1"/>
        </tpls>
      </n>
      <n v="13179056.67" in="0">
        <tpls c="4">
          <tpl fld="5" item="2"/>
          <tpl fld="2" item="8"/>
          <tpl fld="3" item="4"/>
          <tpl fld="0" item="1"/>
        </tpls>
      </n>
      <n v="960368.11" in="0">
        <tpls c="4">
          <tpl fld="5" item="2"/>
          <tpl fld="2" item="8"/>
          <tpl fld="3" item="0"/>
          <tpl fld="0" item="1"/>
        </tpls>
      </n>
      <n v="19517481.540000003" in="0">
        <tpls c="4">
          <tpl fld="5" item="2"/>
          <tpl fld="2" item="8"/>
          <tpl fld="3" item="1"/>
          <tpl fld="0" item="1"/>
        </tpls>
      </n>
      <n v="33751472.360000007" in="0">
        <tpls c="4">
          <tpl fld="5" item="2"/>
          <tpl fld="2" item="7"/>
          <tpl fld="3" item="3"/>
          <tpl fld="0" item="1"/>
        </tpls>
      </n>
      <n v="2729062.2800000003" in="0">
        <tpls c="4">
          <tpl fld="5" item="2"/>
          <tpl fld="2" item="7"/>
          <tpl fld="3" item="5"/>
          <tpl fld="0" item="1"/>
        </tpls>
      </n>
      <n v="14436992.879999997" in="0">
        <tpls c="4">
          <tpl fld="5" item="2"/>
          <tpl fld="2" item="7"/>
          <tpl fld="3" item="4"/>
          <tpl fld="0" item="1"/>
        </tpls>
      </n>
      <n v="17050.63" in="0">
        <tpls c="3">
          <tpl fld="5" item="2"/>
          <tpl fld="1" item="10"/>
          <tpl fld="0" item="0"/>
        </tpls>
      </n>
      <n v="27767588.249999996" in="0">
        <tpls c="4">
          <tpl fld="5" item="2"/>
          <tpl fld="2" item="9"/>
          <tpl fld="3" item="2"/>
          <tpl fld="0" item="1"/>
        </tpls>
      </n>
      <n v="2581810.1900000004" in="0">
        <tpls c="4">
          <tpl fld="5" item="2"/>
          <tpl fld="2" item="9"/>
          <tpl fld="3" item="5"/>
          <tpl fld="0" item="1"/>
        </tpls>
      </n>
      <n v="34004166.820000015" in="0">
        <tpls c="4">
          <tpl fld="5" item="2"/>
          <tpl fld="2" item="9"/>
          <tpl fld="3" item="3"/>
          <tpl fld="0" item="1"/>
        </tpls>
      </n>
      <n v="16866.25" in="0">
        <tpls c="3">
          <tpl fld="5" item="2"/>
          <tpl fld="1" item="11"/>
          <tpl fld="0" item="0"/>
        </tpls>
      </n>
      <n v="79013182.36999999" in="0">
        <tpls c="4">
          <tpl fld="5" item="2"/>
          <tpl fld="2" item="9"/>
          <tpl fld="3" item="6"/>
          <tpl fld="0" item="1"/>
        </tpls>
      </n>
      <n v="27017978.800000008" in="0">
        <tpls c="4">
          <tpl fld="5" item="2"/>
          <tpl fld="2" item="9"/>
          <tpl fld="3" item="1"/>
          <tpl fld="0" item="1"/>
        </tpls>
      </n>
      <n v="1103479.7000000002" in="0">
        <tpls c="4">
          <tpl fld="5" item="2"/>
          <tpl fld="2" item="9"/>
          <tpl fld="3" item="0"/>
          <tpl fld="0" item="1"/>
        </tpls>
      </n>
      <n v="14561946.530000007" in="0">
        <tpls c="4">
          <tpl fld="5" item="2"/>
          <tpl fld="2" item="9"/>
          <tpl fld="3" item="4"/>
          <tpl fld="0" item="1"/>
        </tpls>
      </n>
      <n v="14530230.829999998" in="0">
        <tpls c="4">
          <tpl fld="5" item="2"/>
          <tpl fld="2" item="10"/>
          <tpl fld="3" item="4"/>
          <tpl fld="0" item="1"/>
        </tpls>
      </n>
      <n v="1148122.9200000004" in="0">
        <tpls c="4">
          <tpl fld="5" item="2"/>
          <tpl fld="2" item="10"/>
          <tpl fld="3" item="0"/>
          <tpl fld="0" item="1"/>
        </tpls>
      </n>
      <n v="79255211.479999989" in="0">
        <tpls c="4">
          <tpl fld="5" item="2"/>
          <tpl fld="2" item="10"/>
          <tpl fld="3" item="6"/>
          <tpl fld="0" item="1"/>
        </tpls>
      </n>
      <n v="1870085.23" in="0">
        <tpls c="4">
          <tpl fld="5" item="2"/>
          <tpl fld="2" item="10"/>
          <tpl fld="3" item="5"/>
          <tpl fld="0" item="1"/>
        </tpls>
      </n>
      <n v="31085860.109999988" in="0">
        <tpls c="4">
          <tpl fld="5" item="2"/>
          <tpl fld="2" item="10"/>
          <tpl fld="3" item="2"/>
          <tpl fld="0" item="1"/>
        </tpls>
      </n>
      <n v="34468325.080000006" in="0">
        <tpls c="4">
          <tpl fld="5" item="2"/>
          <tpl fld="2" item="10"/>
          <tpl fld="3" item="3"/>
          <tpl fld="0" item="1"/>
        </tpls>
      </n>
      <n v="27220591.769999996" in="0">
        <tpls c="4">
          <tpl fld="5" item="2"/>
          <tpl fld="2" item="10"/>
          <tpl fld="3" item="1"/>
          <tpl fld="0" item="1"/>
        </tpls>
      </n>
      <n v="16838.43" in="0">
        <tpls c="3">
          <tpl fld="5" item="2"/>
          <tpl fld="1" item="12"/>
          <tpl fld="0" item="0"/>
        </tpls>
      </n>
      <n v="26027534.639999993" in="0">
        <tpls c="4">
          <tpl fld="5" item="2"/>
          <tpl fld="2" item="11"/>
          <tpl fld="3" item="1"/>
          <tpl fld="0" item="1"/>
        </tpls>
      </n>
      <n v="78579528.300000027" in="0">
        <tpls c="4">
          <tpl fld="5" item="2"/>
          <tpl fld="2" item="11"/>
          <tpl fld="3" item="6"/>
          <tpl fld="0" item="1"/>
        </tpls>
      </n>
      <n v="35045128.670000009" in="0">
        <tpls c="4">
          <tpl fld="5" item="2"/>
          <tpl fld="2" item="11"/>
          <tpl fld="3" item="3"/>
          <tpl fld="0" item="1"/>
        </tpls>
      </n>
      <n v="16506.82" in="0">
        <tpls c="3">
          <tpl fld="5" item="2"/>
          <tpl fld="1" item="13"/>
          <tpl fld="0" item="0"/>
        </tpls>
      </n>
      <n v="1209366.9400000002" in="0">
        <tpls c="4">
          <tpl fld="5" item="2"/>
          <tpl fld="2" item="11"/>
          <tpl fld="3" item="0"/>
          <tpl fld="0" item="1"/>
        </tpls>
      </n>
      <n v="14699819.260000002" in="0">
        <tpls c="4">
          <tpl fld="5" item="2"/>
          <tpl fld="2" item="11"/>
          <tpl fld="3" item="4"/>
          <tpl fld="0" item="1"/>
        </tpls>
      </n>
      <n v="34127315.789999999" in="0">
        <tpls c="4">
          <tpl fld="5" item="2"/>
          <tpl fld="2" item="11"/>
          <tpl fld="3" item="2"/>
          <tpl fld="0" item="1"/>
        </tpls>
      </n>
      <n v="1974820.54" in="0">
        <tpls c="4">
          <tpl fld="5" item="2"/>
          <tpl fld="2" item="11"/>
          <tpl fld="3" item="5"/>
          <tpl fld="0" item="1"/>
        </tpls>
      </n>
      <n v="36214434.000000015" in="0">
        <tpls c="4">
          <tpl fld="5" item="2"/>
          <tpl fld="2" item="12"/>
          <tpl fld="3" item="3"/>
          <tpl fld="0" item="1"/>
        </tpls>
      </n>
      <n v="1745322.1199999999" in="0">
        <tpls c="4">
          <tpl fld="5" item="2"/>
          <tpl fld="2" item="12"/>
          <tpl fld="3" item="5"/>
          <tpl fld="0" item="1"/>
        </tpls>
      </n>
      <n v="15480123.469999995" in="0">
        <tpls c="4">
          <tpl fld="5" item="2"/>
          <tpl fld="2" item="12"/>
          <tpl fld="3" item="4"/>
          <tpl fld="0" item="1"/>
        </tpls>
      </n>
      <n v="1304663.2100000002" in="0">
        <tpls c="4">
          <tpl fld="5" item="2"/>
          <tpl fld="2" item="12"/>
          <tpl fld="3" item="0"/>
          <tpl fld="0" item="1"/>
        </tpls>
      </n>
      <n v="80746929.579999983" in="0">
        <tpls c="4">
          <tpl fld="5" item="2"/>
          <tpl fld="2" item="12"/>
          <tpl fld="3" item="6"/>
          <tpl fld="0" item="1"/>
        </tpls>
      </n>
      <n v="38035720.159999989" in="0">
        <tpls c="4">
          <tpl fld="5" item="2"/>
          <tpl fld="2" item="12"/>
          <tpl fld="3" item="2"/>
          <tpl fld="0" item="1"/>
        </tpls>
      </n>
      <n v="26442514.890000012" in="0">
        <tpls c="4">
          <tpl fld="5" item="2"/>
          <tpl fld="2" item="12"/>
          <tpl fld="3" item="1"/>
          <tpl fld="0" item="1"/>
        </tpls>
      </n>
      <n v="16157.99" in="0">
        <tpls c="3">
          <tpl fld="5" item="2"/>
          <tpl fld="1" item="14"/>
          <tpl fld="0" item="0"/>
        </tpls>
      </n>
      <n v="1545058.2699999998" in="0">
        <tpls c="4">
          <tpl fld="5" item="2"/>
          <tpl fld="2" item="13"/>
          <tpl fld="3" item="5"/>
          <tpl fld="0" item="1"/>
        </tpls>
      </n>
      <n v="1392585.43" in="0">
        <tpls c="4">
          <tpl fld="5" item="2"/>
          <tpl fld="2" item="13"/>
          <tpl fld="3" item="0"/>
          <tpl fld="0" item="1"/>
        </tpls>
      </n>
      <n v="40374618.969999999" in="0">
        <tpls c="4">
          <tpl fld="5" item="2"/>
          <tpl fld="2" item="13"/>
          <tpl fld="3" item="2"/>
          <tpl fld="0" item="1"/>
        </tpls>
      </n>
      <n v="37513644.129999988" in="0">
        <tpls c="4">
          <tpl fld="5" item="2"/>
          <tpl fld="2" item="13"/>
          <tpl fld="3" item="3"/>
          <tpl fld="0" item="1"/>
        </tpls>
      </n>
      <n v="17671541.089999996" in="0">
        <tpls c="4">
          <tpl fld="5" item="2"/>
          <tpl fld="2" item="13"/>
          <tpl fld="3" item="4"/>
          <tpl fld="0" item="1"/>
        </tpls>
      </n>
      <n v="28828047.00999999" in="0">
        <tpls c="4">
          <tpl fld="5" item="2"/>
          <tpl fld="2" item="13"/>
          <tpl fld="3" item="1"/>
          <tpl fld="0" item="1"/>
        </tpls>
      </n>
      <n v="83555788.229999974" in="0">
        <tpls c="4">
          <tpl fld="5" item="2"/>
          <tpl fld="2" item="13"/>
          <tpl fld="3" item="6"/>
          <tpl fld="0" item="1"/>
        </tpls>
      </n>
      <n v="15891.29" in="0">
        <tpls c="3">
          <tpl fld="5" item="2"/>
          <tpl fld="1" item="15"/>
          <tpl fld="0" item="0"/>
        </tpls>
      </n>
      <n v="86837267.559999987" in="0">
        <tpls c="4">
          <tpl fld="5" item="2"/>
          <tpl fld="2" item="14"/>
          <tpl fld="3" item="6"/>
          <tpl fld="0" item="1"/>
        </tpls>
      </n>
      <n v="1526062.0399999998" in="0">
        <tpls c="4">
          <tpl fld="5" item="2"/>
          <tpl fld="2" item="14"/>
          <tpl fld="3" item="5"/>
          <tpl fld="0" item="1"/>
        </tpls>
      </n>
      <n v="38520052.690000013" in="0">
        <tpls c="4">
          <tpl fld="5" item="2"/>
          <tpl fld="2" item="14"/>
          <tpl fld="3" item="3"/>
          <tpl fld="0" item="1"/>
        </tpls>
      </n>
      <n v="30708905.280000001" in="0">
        <tpls c="4">
          <tpl fld="5" item="2"/>
          <tpl fld="2" item="14"/>
          <tpl fld="3" item="1"/>
          <tpl fld="0" item="1"/>
        </tpls>
      </n>
      <n v="43805732.710000008" in="0">
        <tpls c="4">
          <tpl fld="5" item="2"/>
          <tpl fld="2" item="14"/>
          <tpl fld="3" item="2"/>
          <tpl fld="0" item="1"/>
        </tpls>
      </n>
      <n v="1329740.6199999999" in="0">
        <tpls c="4">
          <tpl fld="5" item="2"/>
          <tpl fld="2" item="14"/>
          <tpl fld="3" item="0"/>
          <tpl fld="0" item="1"/>
        </tpls>
      </n>
      <n v="16486625.790000007" in="0">
        <tpls c="4">
          <tpl fld="5" item="2"/>
          <tpl fld="2" item="14"/>
          <tpl fld="3" item="4"/>
          <tpl fld="0" item="1"/>
        </tpls>
      </n>
      <n v="16181.23" in="0">
        <tpls c="3">
          <tpl fld="5" item="2"/>
          <tpl fld="1" item="16"/>
          <tpl fld="0" item="0"/>
        </tpls>
      </n>
      <n v="16937341.539999999" in="0">
        <tpls c="4">
          <tpl fld="5" item="2"/>
          <tpl fld="2" item="15"/>
          <tpl fld="3" item="4"/>
          <tpl fld="0" item="1"/>
        </tpls>
      </n>
      <n v="41467292.369999997" in="0">
        <tpls c="4">
          <tpl fld="5" item="2"/>
          <tpl fld="2" item="15"/>
          <tpl fld="3" item="2"/>
          <tpl fld="0" item="1"/>
        </tpls>
      </n>
      <n v="84004546.810000032" in="0">
        <tpls c="4">
          <tpl fld="5" item="2"/>
          <tpl fld="2" item="15"/>
          <tpl fld="3" item="6"/>
          <tpl fld="0" item="1"/>
        </tpls>
      </n>
      <n v="1331036.9300000002" in="0">
        <tpls c="4">
          <tpl fld="5" item="2"/>
          <tpl fld="2" item="15"/>
          <tpl fld="3" item="0"/>
          <tpl fld="0" item="1"/>
        </tpls>
      </n>
      <n v="38556820.189999998" in="0">
        <tpls c="4">
          <tpl fld="5" item="2"/>
          <tpl fld="2" item="15"/>
          <tpl fld="3" item="3"/>
          <tpl fld="0" item="1"/>
        </tpls>
      </n>
      <n v="1179098.1000000001" in="0">
        <tpls c="4">
          <tpl fld="5" item="2"/>
          <tpl fld="2" item="15"/>
          <tpl fld="3" item="5"/>
          <tpl fld="0" item="1"/>
        </tpls>
      </n>
      <n v="33005581.29000001" in="0">
        <tpls c="4">
          <tpl fld="5" item="2"/>
          <tpl fld="2" item="15"/>
          <tpl fld="3" item="1"/>
          <tpl fld="0" item="1"/>
        </tpls>
      </n>
      <n v="16155.05" in="0">
        <tpls c="3">
          <tpl fld="5" item="2"/>
          <tpl fld="1" item="17"/>
          <tpl fld="0" item="0"/>
        </tpls>
      </n>
      <n v="1169735.29" in="0">
        <tpls c="4">
          <tpl fld="5" item="2"/>
          <tpl fld="2" item="16"/>
          <tpl fld="3" item="5"/>
          <tpl fld="0" item="1"/>
        </tpls>
      </n>
      <n v="84595765.069999993" in="0">
        <tpls c="4">
          <tpl fld="5" item="2"/>
          <tpl fld="2" item="16"/>
          <tpl fld="3" item="6"/>
          <tpl fld="0" item="1"/>
        </tpls>
      </n>
      <n v="1197334.27" in="0">
        <tpls c="4">
          <tpl fld="5" item="2"/>
          <tpl fld="2" item="16"/>
          <tpl fld="3" item="0"/>
          <tpl fld="0" item="1"/>
        </tpls>
      </n>
      <n v="43040076.190000013" in="0">
        <tpls c="4">
          <tpl fld="5" item="2"/>
          <tpl fld="2" item="16"/>
          <tpl fld="3" item="2"/>
          <tpl fld="0" item="1"/>
        </tpls>
      </n>
      <n v="16206.62" in="0">
        <tpls c="3">
          <tpl fld="5" item="2"/>
          <tpl fld="1" item="18"/>
          <tpl fld="0" item="0"/>
        </tpls>
      </n>
      <n v="17452329.839999996" in="0">
        <tpls c="4">
          <tpl fld="5" item="2"/>
          <tpl fld="2" item="16"/>
          <tpl fld="3" item="4"/>
          <tpl fld="0" item="1"/>
        </tpls>
      </n>
      <n v="39344347.629999988" in="0">
        <tpls c="4">
          <tpl fld="5" item="2"/>
          <tpl fld="2" item="16"/>
          <tpl fld="3" item="3"/>
          <tpl fld="0" item="1"/>
        </tpls>
      </n>
      <n v="35634076.830000006" in="0">
        <tpls c="4">
          <tpl fld="5" item="2"/>
          <tpl fld="2" item="16"/>
          <tpl fld="3" item="1"/>
          <tpl fld="0" item="1"/>
        </tpls>
      </n>
      <n v="82646169.979999959" in="0">
        <tpls c="4">
          <tpl fld="5" item="2"/>
          <tpl fld="2" item="17"/>
          <tpl fld="3" item="6"/>
          <tpl fld="0" item="1"/>
        </tpls>
      </n>
      <n v="15764.14" in="0">
        <tpls c="3">
          <tpl fld="5" item="2"/>
          <tpl fld="1" item="19"/>
          <tpl fld="0" item="0"/>
        </tpls>
      </n>
      <n v="1031313.8899999998" in="0">
        <tpls c="4">
          <tpl fld="5" item="2"/>
          <tpl fld="2" item="17"/>
          <tpl fld="3" item="5"/>
          <tpl fld="0" item="1"/>
        </tpls>
      </n>
      <n v="38905249.340000004" in="0">
        <tpls c="4">
          <tpl fld="5" item="2"/>
          <tpl fld="2" item="17"/>
          <tpl fld="3" item="3"/>
          <tpl fld="0" item="1"/>
        </tpls>
      </n>
      <n v="44309823.909999996" in="0">
        <tpls c="4">
          <tpl fld="5" item="2"/>
          <tpl fld="2" item="17"/>
          <tpl fld="3" item="2"/>
          <tpl fld="0" item="1"/>
        </tpls>
      </n>
      <n v="35064513.849999994" in="0">
        <tpls c="4">
          <tpl fld="5" item="2"/>
          <tpl fld="2" item="17"/>
          <tpl fld="3" item="1"/>
          <tpl fld="0" item="1"/>
        </tpls>
      </n>
      <n v="1277842.1500000001" in="0">
        <tpls c="4">
          <tpl fld="5" item="2"/>
          <tpl fld="2" item="17"/>
          <tpl fld="3" item="0"/>
          <tpl fld="0" item="1"/>
        </tpls>
      </n>
      <n v="16931315.049999997" in="0">
        <tpls c="4">
          <tpl fld="5" item="2"/>
          <tpl fld="2" item="17"/>
          <tpl fld="3" item="4"/>
          <tpl fld="0" item="1"/>
        </tpls>
      </n>
      <n v="1256954.8400000003" in="0">
        <tpls c="4">
          <tpl fld="5" item="2"/>
          <tpl fld="2" item="18"/>
          <tpl fld="3" item="0"/>
          <tpl fld="0" item="1"/>
        </tpls>
      </n>
      <n v="34738287.560000002" in="0">
        <tpls c="4">
          <tpl fld="5" item="2"/>
          <tpl fld="2" item="18"/>
          <tpl fld="3" item="1"/>
          <tpl fld="0" item="1"/>
        </tpls>
      </n>
      <n v="16305715.569999995" in="0">
        <tpls c="4">
          <tpl fld="5" item="2"/>
          <tpl fld="2" item="18"/>
          <tpl fld="3" item="4"/>
          <tpl fld="0" item="1"/>
        </tpls>
      </n>
      <n v="39104094.20000001" in="0">
        <tpls c="4">
          <tpl fld="5" item="2"/>
          <tpl fld="2" item="18"/>
          <tpl fld="3" item="3"/>
          <tpl fld="0" item="1"/>
        </tpls>
      </n>
      <n v="81893037.020000026" in="0">
        <tpls c="4">
          <tpl fld="5" item="2"/>
          <tpl fld="2" item="18"/>
          <tpl fld="3" item="6"/>
          <tpl fld="0" item="1"/>
        </tpls>
      </n>
      <n v="15649.94" in="0">
        <tpls c="3">
          <tpl fld="5" item="2"/>
          <tpl fld="1" item="20"/>
          <tpl fld="0" item="0"/>
        </tpls>
      </n>
      <n v="779887.7699999999" in="0">
        <tpls c="4">
          <tpl fld="5" item="2"/>
          <tpl fld="2" item="18"/>
          <tpl fld="3" item="5"/>
          <tpl fld="0" item="1"/>
        </tpls>
      </n>
      <n v="43519410.919999994" in="0">
        <tpls c="4">
          <tpl fld="5" item="2"/>
          <tpl fld="2" item="18"/>
          <tpl fld="3" item="2"/>
          <tpl fld="0" item="1"/>
        </tpls>
      </n>
      <n v="16872278.359999999" in="0">
        <tpls c="4">
          <tpl fld="5" item="2"/>
          <tpl fld="2" item="19"/>
          <tpl fld="3" item="4"/>
          <tpl fld="0" item="1"/>
        </tpls>
      </n>
      <n v="1309123.3499999999" in="0">
        <tpls c="4">
          <tpl fld="5" item="2"/>
          <tpl fld="2" item="19"/>
          <tpl fld="3" item="5"/>
          <tpl fld="0" item="1"/>
        </tpls>
      </n>
      <n v="82655676.200000003" in="0">
        <tpls c="4">
          <tpl fld="5" item="2"/>
          <tpl fld="2" item="19"/>
          <tpl fld="3" item="6"/>
          <tpl fld="0" item="1"/>
        </tpls>
      </n>
      <n v="1220336.46" in="0">
        <tpls c="4">
          <tpl fld="5" item="2"/>
          <tpl fld="2" item="19"/>
          <tpl fld="3" item="0"/>
          <tpl fld="0" item="1"/>
        </tpls>
      </n>
      <n v="35833701.970000006" in="0">
        <tpls c="4">
          <tpl fld="5" item="2"/>
          <tpl fld="2" item="19"/>
          <tpl fld="3" item="1"/>
          <tpl fld="0" item="1"/>
        </tpls>
      </n>
      <n v="46532370.429999992" in="0">
        <tpls c="4">
          <tpl fld="5" item="2"/>
          <tpl fld="2" item="19"/>
          <tpl fld="3" item="2"/>
          <tpl fld="0" item="1"/>
        </tpls>
      </n>
      <n v="39818435.760000005" in="0">
        <tpls c="4">
          <tpl fld="5" item="2"/>
          <tpl fld="2" item="19"/>
          <tpl fld="3" item="3"/>
          <tpl fld="0" item="1"/>
        </tpls>
      </n>
      <n v="16197.98" in="0">
        <tpls c="3">
          <tpl fld="5" item="2"/>
          <tpl fld="1" item="21"/>
          <tpl fld="0" item="0"/>
        </tpls>
      </n>
      <n v="17775148.23" in="0">
        <tpls c="4">
          <tpl fld="5" item="2"/>
          <tpl fld="2" item="20"/>
          <tpl fld="3" item="4"/>
          <tpl fld="0" item="1"/>
        </tpls>
      </n>
      <n v="39065260.820000008" in="0">
        <tpls c="4">
          <tpl fld="5" item="2"/>
          <tpl fld="2" item="20"/>
          <tpl fld="3" item="1"/>
          <tpl fld="0" item="1"/>
        </tpls>
      </n>
      <n v="1294673.6399999997" in="0">
        <tpls c="4">
          <tpl fld="5" item="2"/>
          <tpl fld="2" item="20"/>
          <tpl fld="3" item="0"/>
          <tpl fld="0" item="1"/>
        </tpls>
      </n>
      <n v="47418154.949999996" in="0">
        <tpls c="4">
          <tpl fld="5" item="2"/>
          <tpl fld="2" item="20"/>
          <tpl fld="3" item="2"/>
          <tpl fld="0" item="1"/>
        </tpls>
      </n>
      <n v="85460273.360000014" in="0">
        <tpls c="4">
          <tpl fld="5" item="2"/>
          <tpl fld="2" item="20"/>
          <tpl fld="3" item="6"/>
          <tpl fld="0" item="1"/>
        </tpls>
      </n>
      <n v="41320619.259999998" in="0">
        <tpls c="4">
          <tpl fld="5" item="2"/>
          <tpl fld="2" item="20"/>
          <tpl fld="3" item="3"/>
          <tpl fld="0" item="1"/>
        </tpls>
      </n>
      <n v="16351.69" in="0">
        <tpls c="3">
          <tpl fld="5" item="2"/>
          <tpl fld="1" item="22"/>
          <tpl fld="0" item="0"/>
        </tpls>
      </n>
      <n v="1509463.64" in="0">
        <tpls c="4">
          <tpl fld="5" item="2"/>
          <tpl fld="2" item="20"/>
          <tpl fld="3" item="5"/>
          <tpl fld="0" item="1"/>
        </tpls>
      </n>
      <n v="18109554.609999999" in="0">
        <tpls c="4">
          <tpl fld="5" item="2"/>
          <tpl fld="2" item="21"/>
          <tpl fld="3" item="4"/>
          <tpl fld="0" item="1"/>
        </tpls>
      </n>
      <n v="17164.32" in="0">
        <tpls c="3">
          <tpl fld="5" item="2"/>
          <tpl fld="1" item="23"/>
          <tpl fld="0" item="0"/>
        </tpls>
      </n>
      <n v="89962557.599999994" in="0">
        <tpls c="4">
          <tpl fld="5" item="2"/>
          <tpl fld="2" item="21"/>
          <tpl fld="3" item="6"/>
          <tpl fld="0" item="1"/>
        </tpls>
      </n>
      <n v="1464216.1300000004" in="0">
        <tpls c="4">
          <tpl fld="5" item="2"/>
          <tpl fld="2" item="21"/>
          <tpl fld="3" item="0"/>
          <tpl fld="0" item="1"/>
        </tpls>
      </n>
      <n v="39568744.259999998" in="0">
        <tpls c="4">
          <tpl fld="5" item="2"/>
          <tpl fld="2" item="21"/>
          <tpl fld="3" item="1"/>
          <tpl fld="0" item="1"/>
        </tpls>
      </n>
      <n v="1816374.8900000001" in="0">
        <tpls c="4">
          <tpl fld="5" item="2"/>
          <tpl fld="2" item="21"/>
          <tpl fld="3" item="5"/>
          <tpl fld="0" item="1"/>
        </tpls>
      </n>
      <n v="43780914.689999998" in="0">
        <tpls c="4">
          <tpl fld="5" item="2"/>
          <tpl fld="2" item="21"/>
          <tpl fld="3" item="3"/>
          <tpl fld="0" item="1"/>
        </tpls>
      </n>
      <n v="52509123.060000002" in="0">
        <tpls c="4">
          <tpl fld="5" item="2"/>
          <tpl fld="2" item="21"/>
          <tpl fld="3" item="2"/>
          <tpl fld="0" item="1"/>
        </tpls>
      </n>
      <n v="1374265.74" in="0">
        <tpls c="4">
          <tpl fld="5" item="2"/>
          <tpl fld="2" item="22"/>
          <tpl fld="3" item="0"/>
          <tpl fld="0" item="1"/>
        </tpls>
      </n>
      <n v="56617347.800000012" in="0">
        <tpls c="4">
          <tpl fld="5" item="2"/>
          <tpl fld="2" item="22"/>
          <tpl fld="3" item="2"/>
          <tpl fld="0" item="1"/>
        </tpls>
      </n>
      <n v="47824565.709999993" in="0">
        <tpls c="4">
          <tpl fld="5" item="2"/>
          <tpl fld="2" item="22"/>
          <tpl fld="3" item="3"/>
          <tpl fld="0" item="1"/>
        </tpls>
      </n>
      <n v="44903196.18999999" in="0">
        <tpls c="4">
          <tpl fld="5" item="2"/>
          <tpl fld="2" item="22"/>
          <tpl fld="3" item="1"/>
          <tpl fld="0" item="1"/>
        </tpls>
      </n>
      <n v="20193341.739999991" in="0">
        <tpls c="4">
          <tpl fld="5" item="2"/>
          <tpl fld="2" item="22"/>
          <tpl fld="3" item="4"/>
          <tpl fld="0" item="1"/>
        </tpls>
      </n>
      <n v="97197366.109999999" in="0">
        <tpls c="4">
          <tpl fld="5" item="2"/>
          <tpl fld="2" item="22"/>
          <tpl fld="3" item="6"/>
          <tpl fld="0" item="1"/>
        </tpls>
      </n>
      <n v="1648362.77" in="0">
        <tpls c="4">
          <tpl fld="5" item="2"/>
          <tpl fld="2" item="22"/>
          <tpl fld="3" item="5"/>
          <tpl fld="0" item="1"/>
        </tpls>
      </n>
      <n v="17964.98" in="0">
        <tpls c="3">
          <tpl fld="5" item="2"/>
          <tpl fld="1" item="24"/>
          <tpl fld="0" item="0"/>
        </tpls>
      </n>
      <n v="63836239.70000001" in="0">
        <tpls c="4">
          <tpl fld="5" item="2"/>
          <tpl fld="2" item="23"/>
          <tpl fld="3" item="2"/>
          <tpl fld="0" item="1"/>
        </tpls>
      </n>
      <n v="22267940.739999998" in="0">
        <tpls c="4">
          <tpl fld="5" item="2"/>
          <tpl fld="2" item="23"/>
          <tpl fld="3" item="4"/>
          <tpl fld="0" item="1"/>
        </tpls>
      </n>
      <n v="50912231.660000011" in="0">
        <tpls c="4">
          <tpl fld="5" item="2"/>
          <tpl fld="2" item="23"/>
          <tpl fld="3" item="1"/>
          <tpl fld="0" item="1"/>
        </tpls>
      </n>
      <n v="51680960.550000004" in="0">
        <tpls c="4">
          <tpl fld="5" item="2"/>
          <tpl fld="2" item="23"/>
          <tpl fld="3" item="3"/>
          <tpl fld="0" item="1"/>
        </tpls>
      </n>
      <n v="1501602.4099999997" in="0">
        <tpls c="4">
          <tpl fld="5" item="2"/>
          <tpl fld="2" item="23"/>
          <tpl fld="3" item="0"/>
          <tpl fld="0" item="1"/>
        </tpls>
      </n>
      <n v="18674.53" in="0">
        <tpls c="3">
          <tpl fld="5" item="2"/>
          <tpl fld="1" item="25"/>
          <tpl fld="0" item="0"/>
        </tpls>
      </n>
      <n v="105912120.37000002" in="0">
        <tpls c="4">
          <tpl fld="5" item="2"/>
          <tpl fld="2" item="23"/>
          <tpl fld="3" item="6"/>
          <tpl fld="0" item="1"/>
        </tpls>
      </n>
      <n v="2027017.0599999991" in="0">
        <tpls c="4">
          <tpl fld="5" item="2"/>
          <tpl fld="2" item="23"/>
          <tpl fld="3" item="5"/>
          <tpl fld="0" item="1"/>
        </tpls>
      </n>
      <n v="58302280.160000004" in="0">
        <tpls c="4">
          <tpl fld="5" item="2"/>
          <tpl fld="2" item="24"/>
          <tpl fld="3" item="3"/>
          <tpl fld="0" item="1"/>
        </tpls>
      </n>
      <n v="70637899.080000013" in="0">
        <tpls c="4">
          <tpl fld="5" item="2"/>
          <tpl fld="2" item="24"/>
          <tpl fld="3" item="2"/>
          <tpl fld="0" item="1"/>
        </tpls>
      </n>
      <n v="54353541.449999981" in="0">
        <tpls c="4">
          <tpl fld="5" item="2"/>
          <tpl fld="2" item="24"/>
          <tpl fld="3" item="1"/>
          <tpl fld="0" item="1"/>
        </tpls>
      </n>
      <n v="1674208.69" in="0">
        <tpls c="4">
          <tpl fld="5" item="2"/>
          <tpl fld="2" item="24"/>
          <tpl fld="3" item="0"/>
          <tpl fld="0" item="1"/>
        </tpls>
      </n>
      <n v="22057463.310000002" in="0">
        <tpls c="4">
          <tpl fld="5" item="2"/>
          <tpl fld="2" item="24"/>
          <tpl fld="3" item="4"/>
          <tpl fld="0" item="1"/>
        </tpls>
      </n>
      <n v="120248948.32999997" in="0">
        <tpls c="4">
          <tpl fld="5" item="2"/>
          <tpl fld="2" item="24"/>
          <tpl fld="3" item="6"/>
          <tpl fld="0" item="1"/>
        </tpls>
      </n>
      <n v="1949187.9599999997" in="0">
        <tpls c="4">
          <tpl fld="5" item="2"/>
          <tpl fld="2" item="24"/>
          <tpl fld="3" item="5"/>
          <tpl fld="0" item="1"/>
        </tpls>
      </n>
      <n v="19110.84" in="0">
        <tpls c="3">
          <tpl fld="5" item="2"/>
          <tpl fld="1" item="26"/>
          <tpl fld="0" item="0"/>
        </tpls>
      </n>
      <n v="955903.9" in="0">
        <tpls c="4">
          <tpl fld="5" item="2"/>
          <tpl fld="2" item="25"/>
          <tpl fld="3" item="0"/>
          <tpl fld="0" item="1"/>
        </tpls>
      </n>
      <n v="57888115.789999969" in="0">
        <tpls c="4">
          <tpl fld="5" item="2"/>
          <tpl fld="2" item="25"/>
          <tpl fld="3" item="3"/>
          <tpl fld="0" item="1"/>
        </tpls>
      </n>
      <n v="76501251.49000001" in="0">
        <tpls c="4">
          <tpl fld="5" item="2"/>
          <tpl fld="2" item="25"/>
          <tpl fld="3" item="2"/>
          <tpl fld="0" item="1"/>
        </tpls>
      </n>
      <n v="19067.03" in="0">
        <tpls c="3">
          <tpl fld="5" item="2"/>
          <tpl fld="1" item="27"/>
          <tpl fld="0" item="0"/>
        </tpls>
      </n>
      <n v="21888490.230000008" in="0">
        <tpls c="4">
          <tpl fld="5" item="2"/>
          <tpl fld="2" item="25"/>
          <tpl fld="3" item="4"/>
          <tpl fld="0" item="1"/>
        </tpls>
      </n>
      <n v="129792838.69999999" in="0">
        <tpls c="4">
          <tpl fld="5" item="2"/>
          <tpl fld="2" item="25"/>
          <tpl fld="3" item="6"/>
          <tpl fld="0" item="1"/>
        </tpls>
      </n>
      <n v="1876280.4" in="0">
        <tpls c="4">
          <tpl fld="5" item="2"/>
          <tpl fld="2" item="25"/>
          <tpl fld="3" item="5"/>
          <tpl fld="0" item="1"/>
        </tpls>
      </n>
      <n v="58818180.510000028" in="0">
        <tpls c="4">
          <tpl fld="5" item="2"/>
          <tpl fld="2" item="25"/>
          <tpl fld="3" item="1"/>
          <tpl fld="0" item="1"/>
        </tpls>
      </n>
      <n v="2606351.7099999995" in="0">
        <tpls c="4">
          <tpl fld="5" item="2"/>
          <tpl fld="2" item="26"/>
          <tpl fld="3" item="5"/>
          <tpl fld="0" item="1"/>
        </tpls>
      </n>
      <n v="261759.37999999995" in="0">
        <tpls c="4">
          <tpl fld="5" item="2"/>
          <tpl fld="2" item="26"/>
          <tpl fld="3" item="0"/>
          <tpl fld="0" item="1"/>
        </tpls>
      </n>
      <n v="24199794.799999993" in="0">
        <tpls c="4">
          <tpl fld="5" item="2"/>
          <tpl fld="2" item="26"/>
          <tpl fld="3" item="4"/>
          <tpl fld="0" item="1"/>
        </tpls>
      </n>
      <n v="134833700.17000002" in="0">
        <tpls c="4">
          <tpl fld="5" item="2"/>
          <tpl fld="2" item="26"/>
          <tpl fld="3" item="6"/>
          <tpl fld="0" item="1"/>
        </tpls>
      </n>
      <n v="81269681.650000006" in="0">
        <tpls c="4">
          <tpl fld="5" item="2"/>
          <tpl fld="2" item="26"/>
          <tpl fld="3" item="2"/>
          <tpl fld="0" item="1"/>
        </tpls>
      </n>
      <n v="57191714.029999994" in="0">
        <tpls c="4">
          <tpl fld="5" item="2"/>
          <tpl fld="2" item="26"/>
          <tpl fld="3" item="1"/>
          <tpl fld="0" item="1"/>
        </tpls>
      </n>
      <n v="56247528.23999998" in="0">
        <tpls c="4">
          <tpl fld="5" item="2"/>
          <tpl fld="2" item="26"/>
          <tpl fld="3" item="3"/>
          <tpl fld="0" item="1"/>
        </tpls>
      </n>
      <n v="19634.78" in="0">
        <tpls c="3">
          <tpl fld="5" item="2"/>
          <tpl fld="1" item="28"/>
          <tpl fld="0" item="0"/>
        </tpls>
      </n>
      <n v="151285627.75999999" in="0">
        <tpls c="4">
          <tpl fld="5" item="2"/>
          <tpl fld="2" item="27"/>
          <tpl fld="3" item="6"/>
          <tpl fld="0" item="1"/>
        </tpls>
      </n>
      <n v="72189737.860000029" in="0">
        <tpls c="4">
          <tpl fld="5" item="2"/>
          <tpl fld="2" item="27"/>
          <tpl fld="3" item="1"/>
          <tpl fld="0" item="1"/>
        </tpls>
      </n>
      <n v="11642886.720000003" in="0">
        <tpls c="4">
          <tpl fld="5" item="2"/>
          <tpl fld="2" item="27"/>
          <tpl fld="3" item="5"/>
          <tpl fld="0" item="1"/>
        </tpls>
      </n>
      <n v="66063143.489999987" in="0">
        <tpls c="4">
          <tpl fld="5" item="2"/>
          <tpl fld="2" item="27"/>
          <tpl fld="3" item="3"/>
          <tpl fld="0" item="1"/>
        </tpls>
      </n>
      <n v="31376279.279999994" in="0">
        <tpls c="4">
          <tpl fld="5" item="2"/>
          <tpl fld="2" item="27"/>
          <tpl fld="3" item="4"/>
          <tpl fld="0" item="1"/>
        </tpls>
      </n>
      <n v="85065085.909999996" in="0">
        <tpls c="4">
          <tpl fld="5" item="2"/>
          <tpl fld="2" item="27"/>
          <tpl fld="3" item="2"/>
          <tpl fld="0" item="1"/>
        </tpls>
      </n>
      <n v="1319696.22" in="0">
        <tpls c="4">
          <tpl fld="5" item="2"/>
          <tpl fld="2" item="27"/>
          <tpl fld="3" item="0"/>
          <tpl fld="0" item="1"/>
        </tpls>
      </n>
      <n v="19974.78" in="0">
        <tpls c="3">
          <tpl fld="5" item="2"/>
          <tpl fld="1" item="29"/>
          <tpl fld="0" item="0"/>
        </tpls>
      </n>
      <n v="33580058.030000001" in="0">
        <tpls c="4">
          <tpl fld="5" item="2"/>
          <tpl fld="2" item="28"/>
          <tpl fld="3" item="4"/>
          <tpl fld="0" item="1"/>
        </tpls>
      </n>
      <n v="78699955.640000015" in="0">
        <tpls c="4">
          <tpl fld="5" item="2"/>
          <tpl fld="2" item="28"/>
          <tpl fld="3" item="1"/>
          <tpl fld="0" item="1"/>
        </tpls>
      </n>
      <n v="20436.03" in="0">
        <tpls c="3">
          <tpl fld="5" item="2"/>
          <tpl fld="1" item="1"/>
          <tpl fld="0" item="0"/>
        </tpls>
      </n>
      <n v="159240522.19999996" in="0">
        <tpls c="4">
          <tpl fld="5" item="2"/>
          <tpl fld="2" item="28"/>
          <tpl fld="3" item="6"/>
          <tpl fld="0" item="1"/>
        </tpls>
      </n>
      <n v="2022961.51" in="0">
        <tpls c="4">
          <tpl fld="5" item="2"/>
          <tpl fld="2" item="28"/>
          <tpl fld="3" item="0"/>
          <tpl fld="0" item="1"/>
        </tpls>
      </n>
      <n v="91488426.159999996" in="0">
        <tpls c="4">
          <tpl fld="5" item="2"/>
          <tpl fld="2" item="28"/>
          <tpl fld="3" item="2"/>
          <tpl fld="0" item="1"/>
        </tpls>
      </n>
      <n v="5763766.8499999996" in="0">
        <tpls c="4">
          <tpl fld="5" item="2"/>
          <tpl fld="2" item="28"/>
          <tpl fld="3" item="5"/>
          <tpl fld="0" item="1"/>
        </tpls>
      </n>
      <n v="72418406.019999996" in="0">
        <tpls c="4">
          <tpl fld="5" item="2"/>
          <tpl fld="2" item="28"/>
          <tpl fld="3" item="3"/>
          <tpl fld="0" item="1"/>
        </tpls>
      </n>
      <n v="89328756.269999996" in="0">
        <tpls c="4">
          <tpl fld="5" item="2"/>
          <tpl fld="2" item="0"/>
          <tpl fld="3" item="2"/>
          <tpl fld="0" item="1"/>
        </tpls>
      </n>
      <n v="167203506.41999996" in="0">
        <tpls c="4">
          <tpl fld="5" item="2"/>
          <tpl fld="2" item="0"/>
          <tpl fld="3" item="6"/>
          <tpl fld="0" item="1"/>
        </tpls>
      </n>
      <n v="3886657.8600000003" in="0">
        <tpls c="4">
          <tpl fld="5" item="2"/>
          <tpl fld="2" item="0"/>
          <tpl fld="3" item="5"/>
          <tpl fld="0" item="1"/>
        </tpls>
      </n>
      <n v="1988507.4000000001" in="0">
        <tpls c="4">
          <tpl fld="5" item="2"/>
          <tpl fld="2" item="0"/>
          <tpl fld="3" item="0"/>
          <tpl fld="0" item="1"/>
        </tpls>
      </n>
      <n v="32510947.499999996" in="0">
        <tpls c="4">
          <tpl fld="5" item="2"/>
          <tpl fld="2" item="0"/>
          <tpl fld="3" item="4"/>
          <tpl fld="0" item="1"/>
        </tpls>
      </n>
      <n v="93331311.499999985" in="0">
        <tpls c="4">
          <tpl fld="5" item="2"/>
          <tpl fld="2" item="0"/>
          <tpl fld="3" item="1"/>
          <tpl fld="0" item="1"/>
        </tpls>
      </n>
      <n v="78075179.48999998" in="0">
        <tpls c="4">
          <tpl fld="5" item="2"/>
          <tpl fld="2" item="0"/>
          <tpl fld="3" item="3"/>
          <tpl fld="0" item="1"/>
        </tpls>
      </n>
      <n v="90937816" in="0">
        <tpls c="4">
          <tpl fld="5" item="2"/>
          <tpl fld="2" item="29"/>
          <tpl fld="3" item="2"/>
          <tpl fld="0" item="1"/>
        </tpls>
      </n>
      <n v="2398879" in="0">
        <tpls c="4">
          <tpl fld="5" item="2"/>
          <tpl fld="2" item="29"/>
          <tpl fld="3" item="0"/>
          <tpl fld="0" item="1"/>
        </tpls>
      </n>
      <n v="95252383" in="0">
        <tpls c="4">
          <tpl fld="5" item="2"/>
          <tpl fld="2" item="29"/>
          <tpl fld="3" item="1"/>
          <tpl fld="0" item="1"/>
        </tpls>
      </n>
      <n v="38111211" in="0">
        <tpls c="4">
          <tpl fld="5" item="2"/>
          <tpl fld="2" item="29"/>
          <tpl fld="3" item="4"/>
          <tpl fld="0" item="1"/>
        </tpls>
      </n>
      <n v="3643495" in="0">
        <tpls c="4">
          <tpl fld="5" item="2"/>
          <tpl fld="2" item="29"/>
          <tpl fld="3" item="5"/>
          <tpl fld="0" item="1"/>
        </tpls>
      </n>
      <n v="158260324" in="0">
        <tpls c="4">
          <tpl fld="5" item="2"/>
          <tpl fld="2" item="29"/>
          <tpl fld="3" item="6"/>
          <tpl fld="0" item="1"/>
        </tpls>
      </n>
      <n v="75024912" in="0">
        <tpls c="4">
          <tpl fld="5" item="2"/>
          <tpl fld="2" item="29"/>
          <tpl fld="3" item="3"/>
          <tpl fld="0" item="1"/>
        </tpls>
      </n>
      <n v="3457.06" in="0">
        <tpls c="3">
          <tpl fld="1" item="0"/>
          <tpl fld="4" item="19"/>
          <tpl fld="0" item="0"/>
        </tpls>
      </n>
      <n v="3807.81" in="0">
        <tpls c="3">
          <tpl fld="1" item="2"/>
          <tpl fld="4" item="19"/>
          <tpl fld="0" item="0"/>
        </tpls>
      </n>
      <n v="3241.41" in="0">
        <tpls c="3">
          <tpl fld="1" item="3"/>
          <tpl fld="4" item="19"/>
          <tpl fld="0" item="0"/>
        </tpls>
      </n>
      <n v="8887212.1300000008" in="0">
        <tpls c="4">
          <tpl fld="2" item="1"/>
          <tpl fld="6" item="73"/>
          <tpl fld="3" item="6"/>
          <tpl fld="0" item="1"/>
        </tpls>
      </n>
      <n v="2452742.31" in="0">
        <tpls c="4">
          <tpl fld="2" item="2"/>
          <tpl fld="6" item="73"/>
          <tpl fld="3" item="1"/>
          <tpl fld="0" item="1"/>
        </tpls>
      </n>
      <n v="4495579.97" in="0">
        <tpls c="4">
          <tpl fld="2" item="2"/>
          <tpl fld="6" item="73"/>
          <tpl fld="3" item="2"/>
          <tpl fld="0" item="1"/>
        </tpls>
      </n>
      <n v="161602.42000000001" in="0">
        <tpls c="4">
          <tpl fld="2" item="2"/>
          <tpl fld="6" item="73"/>
          <tpl fld="3" item="5"/>
          <tpl fld="0" item="1"/>
        </tpls>
      </n>
      <n v="80104.38" in="0">
        <tpls c="4">
          <tpl fld="2" item="2"/>
          <tpl fld="6" item="73"/>
          <tpl fld="3" item="0"/>
          <tpl fld="0" item="1"/>
        </tpls>
      </n>
      <n v="1268404.68" in="0">
        <tpls c="4">
          <tpl fld="2" item="2"/>
          <tpl fld="6" item="73"/>
          <tpl fld="3" item="4"/>
          <tpl fld="0" item="1"/>
        </tpls>
      </n>
      <n v="11815584.76" in="0">
        <tpls c="4">
          <tpl fld="2" item="2"/>
          <tpl fld="6" item="73"/>
          <tpl fld="3" item="6"/>
          <tpl fld="0" item="1"/>
        </tpls>
      </n>
      <n v="4303065.72" in="0">
        <tpls c="4">
          <tpl fld="2" item="2"/>
          <tpl fld="6" item="73"/>
          <tpl fld="3" item="3"/>
          <tpl fld="0" item="1"/>
        </tpls>
      </n>
      <n v="53751.88" in="0">
        <tpls c="4">
          <tpl fld="2" item="1"/>
          <tpl fld="6" item="73"/>
          <tpl fld="3" item="0"/>
          <tpl fld="0" item="1"/>
        </tpls>
      </n>
      <n v="3567007.78" in="0">
        <tpls c="4">
          <tpl fld="2" item="1"/>
          <tpl fld="6" item="73"/>
          <tpl fld="3" item="2"/>
          <tpl fld="0" item="1"/>
        </tpls>
      </n>
      <n v="1016779.96" in="0">
        <tpls c="4">
          <tpl fld="2" item="1"/>
          <tpl fld="6" item="73"/>
          <tpl fld="3" item="4"/>
          <tpl fld="0" item="1"/>
        </tpls>
      </n>
      <n v="3109436.55" in="0">
        <tpls c="4">
          <tpl fld="2" item="1"/>
          <tpl fld="6" item="73"/>
          <tpl fld="3" item="3"/>
          <tpl fld="0" item="1"/>
        </tpls>
      </n>
      <n v="1528701.78" in="0">
        <tpls c="4">
          <tpl fld="2" item="1"/>
          <tpl fld="6" item="73"/>
          <tpl fld="3" item="1"/>
          <tpl fld="0" item="1"/>
        </tpls>
      </n>
      <n v="196670.05" in="0">
        <tpls c="4">
          <tpl fld="2" item="1"/>
          <tpl fld="6" item="73"/>
          <tpl fld="3" item="5"/>
          <tpl fld="0" item="1"/>
        </tpls>
      </n>
      <n v="3443.56" in="0">
        <tpls c="3">
          <tpl fld="1" item="4"/>
          <tpl fld="4" item="19"/>
          <tpl fld="0" item="0"/>
        </tpls>
      </n>
      <n v="3837.25" in="0">
        <tpls c="3">
          <tpl fld="1" item="5"/>
          <tpl fld="4" item="19"/>
          <tpl fld="0" item="0"/>
        </tpls>
      </n>
      <n v="226643.84" in="0">
        <tpls c="4">
          <tpl fld="2" item="3"/>
          <tpl fld="6" item="73"/>
          <tpl fld="3" item="5"/>
          <tpl fld="0" item="1"/>
        </tpls>
      </n>
      <n v="45027.11" in="0">
        <tpls c="4">
          <tpl fld="2" item="4"/>
          <tpl fld="6" item="73"/>
          <tpl fld="3" item="0"/>
          <tpl fld="0" item="1"/>
        </tpls>
      </n>
      <n v="1038217.68" in="0">
        <tpls c="4">
          <tpl fld="2" item="3"/>
          <tpl fld="6" item="73"/>
          <tpl fld="3" item="4"/>
          <tpl fld="0" item="1"/>
        </tpls>
      </n>
      <n v="60296.76" in="0">
        <tpls c="4">
          <tpl fld="2" item="3"/>
          <tpl fld="6" item="73"/>
          <tpl fld="3" item="0"/>
          <tpl fld="0" item="1"/>
        </tpls>
      </n>
      <n v="3571.9" in="0">
        <tpls c="3">
          <tpl fld="1" item="7"/>
          <tpl fld="4" item="19"/>
          <tpl fld="0" item="0"/>
        </tpls>
      </n>
      <n v="3133743.61" in="0">
        <tpls c="4">
          <tpl fld="2" item="3"/>
          <tpl fld="6" item="73"/>
          <tpl fld="3" item="3"/>
          <tpl fld="0" item="1"/>
        </tpls>
      </n>
      <n v="4546142.2" in="0">
        <tpls c="4">
          <tpl fld="2" item="4"/>
          <tpl fld="6" item="73"/>
          <tpl fld="3" item="2"/>
          <tpl fld="0" item="1"/>
        </tpls>
      </n>
      <n v="2273841.88" in="0">
        <tpls c="4">
          <tpl fld="2" item="4"/>
          <tpl fld="6" item="73"/>
          <tpl fld="3" item="1"/>
          <tpl fld="0" item="1"/>
        </tpls>
      </n>
      <n v="4212633.12" in="0">
        <tpls c="4">
          <tpl fld="2" item="4"/>
          <tpl fld="6" item="73"/>
          <tpl fld="3" item="3"/>
          <tpl fld="0" item="1"/>
        </tpls>
      </n>
      <n v="9358198.4199999999" in="0">
        <tpls c="4">
          <tpl fld="2" item="3"/>
          <tpl fld="6" item="73"/>
          <tpl fld="3" item="6"/>
          <tpl fld="0" item="1"/>
        </tpls>
      </n>
      <n v="1671184.46" in="0">
        <tpls c="4">
          <tpl fld="2" item="3"/>
          <tpl fld="6" item="73"/>
          <tpl fld="3" item="1"/>
          <tpl fld="0" item="1"/>
        </tpls>
      </n>
      <n v="12034887.07" in="0">
        <tpls c="4">
          <tpl fld="2" item="4"/>
          <tpl fld="6" item="73"/>
          <tpl fld="3" item="6"/>
          <tpl fld="0" item="1"/>
        </tpls>
      </n>
      <n v="210385.07" in="0">
        <tpls c="4">
          <tpl fld="2" item="4"/>
          <tpl fld="6" item="73"/>
          <tpl fld="3" item="5"/>
          <tpl fld="0" item="1"/>
        </tpls>
      </n>
      <n v="3914.3" in="0">
        <tpls c="3">
          <tpl fld="1" item="6"/>
          <tpl fld="4" item="19"/>
          <tpl fld="0" item="0"/>
        </tpls>
      </n>
      <n v="1391575.03" in="0">
        <tpls c="4">
          <tpl fld="2" item="4"/>
          <tpl fld="6" item="73"/>
          <tpl fld="3" item="4"/>
          <tpl fld="0" item="1"/>
        </tpls>
      </n>
      <n v="3707884.36" in="0">
        <tpls c="4">
          <tpl fld="2" item="3"/>
          <tpl fld="6" item="73"/>
          <tpl fld="3" item="2"/>
          <tpl fld="0" item="1"/>
        </tpls>
      </n>
      <n v="3962644.19" in="0">
        <tpls c="4">
          <tpl fld="2" item="5"/>
          <tpl fld="6" item="73"/>
          <tpl fld="3" item="2"/>
          <tpl fld="0" item="1"/>
        </tpls>
      </n>
      <n v="3690.52" in="0">
        <tpls c="3">
          <tpl fld="1" item="9"/>
          <tpl fld="4" item="19"/>
          <tpl fld="0" item="0"/>
        </tpls>
      </n>
      <n v="13025866.26" in="0">
        <tpls c="4">
          <tpl fld="2" item="6"/>
          <tpl fld="6" item="73"/>
          <tpl fld="3" item="6"/>
          <tpl fld="0" item="1"/>
        </tpls>
      </n>
      <n v="4680083.28" in="0">
        <tpls c="4">
          <tpl fld="2" item="6"/>
          <tpl fld="6" item="73"/>
          <tpl fld="3" item="3"/>
          <tpl fld="0" item="1"/>
        </tpls>
      </n>
      <n v="2184378.06" in="0">
        <tpls c="4">
          <tpl fld="2" item="6"/>
          <tpl fld="6" item="73"/>
          <tpl fld="3" item="1"/>
          <tpl fld="0" item="1"/>
        </tpls>
      </n>
      <n v="3467920.09" in="0">
        <tpls c="4">
          <tpl fld="2" item="5"/>
          <tpl fld="6" item="73"/>
          <tpl fld="3" item="3"/>
          <tpl fld="0" item="1"/>
        </tpls>
      </n>
      <n v="4298750.7699999996" in="0">
        <tpls c="4">
          <tpl fld="2" item="6"/>
          <tpl fld="6" item="73"/>
          <tpl fld="3" item="2"/>
          <tpl fld="0" item="1"/>
        </tpls>
      </n>
      <n v="148624.16" in="0">
        <tpls c="4">
          <tpl fld="2" item="5"/>
          <tpl fld="6" item="73"/>
          <tpl fld="3" item="5"/>
          <tpl fld="0" item="1"/>
        </tpls>
      </n>
      <n v="3959.6" in="0">
        <tpls c="3">
          <tpl fld="1" item="8"/>
          <tpl fld="4" item="19"/>
          <tpl fld="0" item="0"/>
        </tpls>
      </n>
      <n v="1196852.5" in="0">
        <tpls c="4">
          <tpl fld="2" item="5"/>
          <tpl fld="6" item="73"/>
          <tpl fld="3" item="4"/>
          <tpl fld="0" item="1"/>
        </tpls>
      </n>
      <n v="9738237.3599999994" in="0">
        <tpls c="4">
          <tpl fld="2" item="5"/>
          <tpl fld="6" item="73"/>
          <tpl fld="3" item="6"/>
          <tpl fld="0" item="1"/>
        </tpls>
      </n>
      <n v="1357451.99" in="0">
        <tpls c="4">
          <tpl fld="2" item="6"/>
          <tpl fld="6" item="73"/>
          <tpl fld="3" item="4"/>
          <tpl fld="0" item="1"/>
        </tpls>
      </n>
      <n v="1672516.5" in="0">
        <tpls c="4">
          <tpl fld="2" item="5"/>
          <tpl fld="6" item="73"/>
          <tpl fld="3" item="1"/>
          <tpl fld="0" item="1"/>
        </tpls>
      </n>
      <n v="70209.31" in="0">
        <tpls c="4">
          <tpl fld="2" item="5"/>
          <tpl fld="6" item="73"/>
          <tpl fld="3" item="0"/>
          <tpl fld="0" item="1"/>
        </tpls>
      </n>
      <n v="268906.78999999998" in="0">
        <tpls c="4">
          <tpl fld="2" item="6"/>
          <tpl fld="6" item="73"/>
          <tpl fld="3" item="5"/>
          <tpl fld="0" item="1"/>
        </tpls>
      </n>
      <n v="87328.82" in="0">
        <tpls c="4">
          <tpl fld="2" item="6"/>
          <tpl fld="6" item="73"/>
          <tpl fld="3" item="0"/>
          <tpl fld="0" item="1"/>
        </tpls>
      </n>
      <n v="1910523.21" in="0">
        <tpls c="4">
          <tpl fld="2" item="8"/>
          <tpl fld="6" item="73"/>
          <tpl fld="3" item="1"/>
          <tpl fld="0" item="1"/>
        </tpls>
      </n>
      <n v="4284237.08" in="0">
        <tpls c="4">
          <tpl fld="2" item="7"/>
          <tpl fld="6" item="73"/>
          <tpl fld="3" item="2"/>
          <tpl fld="0" item="1"/>
        </tpls>
      </n>
      <n v="1458354.75" in="0">
        <tpls c="4">
          <tpl fld="2" item="7"/>
          <tpl fld="6" item="73"/>
          <tpl fld="3" item="4"/>
          <tpl fld="0" item="1"/>
        </tpls>
      </n>
      <n v="4929620.5599999996" in="0">
        <tpls c="4">
          <tpl fld="2" item="7"/>
          <tpl fld="6" item="73"/>
          <tpl fld="3" item="3"/>
          <tpl fld="0" item="1"/>
        </tpls>
      </n>
      <n v="13634610.9" in="0">
        <tpls c="4">
          <tpl fld="2" item="7"/>
          <tpl fld="6" item="73"/>
          <tpl fld="3" item="6"/>
          <tpl fld="0" item="1"/>
        </tpls>
      </n>
      <n v="3785892.68" in="0">
        <tpls c="4">
          <tpl fld="2" item="8"/>
          <tpl fld="6" item="73"/>
          <tpl fld="3" item="3"/>
          <tpl fld="0" item="1"/>
        </tpls>
      </n>
      <n v="348038.42" in="0">
        <tpls c="4">
          <tpl fld="2" item="7"/>
          <tpl fld="6" item="73"/>
          <tpl fld="3" item="5"/>
          <tpl fld="0" item="1"/>
        </tpls>
      </n>
      <n v="98497.15" in="0">
        <tpls c="4">
          <tpl fld="2" item="7"/>
          <tpl fld="6" item="73"/>
          <tpl fld="3" item="0"/>
          <tpl fld="0" item="1"/>
        </tpls>
      </n>
      <n v="1228249.6399999999" in="0">
        <tpls c="4">
          <tpl fld="2" item="8"/>
          <tpl fld="6" item="73"/>
          <tpl fld="3" item="4"/>
          <tpl fld="0" item="1"/>
        </tpls>
      </n>
      <n v="2352846.94" in="0">
        <tpls c="4">
          <tpl fld="2" item="7"/>
          <tpl fld="6" item="73"/>
          <tpl fld="3" item="1"/>
          <tpl fld="0" item="1"/>
        </tpls>
      </n>
      <n v="4152172.66" in="0">
        <tpls c="4">
          <tpl fld="2" item="8"/>
          <tpl fld="6" item="73"/>
          <tpl fld="3" item="2"/>
          <tpl fld="0" item="1"/>
        </tpls>
      </n>
      <n v="81354.89" in="0">
        <tpls c="4">
          <tpl fld="2" item="8"/>
          <tpl fld="6" item="73"/>
          <tpl fld="3" item="0"/>
          <tpl fld="0" item="1"/>
        </tpls>
      </n>
      <n v="243314.34" in="0">
        <tpls c="4">
          <tpl fld="2" item="8"/>
          <tpl fld="6" item="73"/>
          <tpl fld="3" item="5"/>
          <tpl fld="0" item="1"/>
        </tpls>
      </n>
      <n v="10359103.92" in="0">
        <tpls c="4">
          <tpl fld="2" item="8"/>
          <tpl fld="6" item="73"/>
          <tpl fld="3" item="6"/>
          <tpl fld="0" item="1"/>
        </tpls>
      </n>
      <n v="4003.89" in="0">
        <tpls c="3">
          <tpl fld="1" item="10"/>
          <tpl fld="4" item="19"/>
          <tpl fld="0" item="0"/>
        </tpls>
      </n>
      <n v="89655.54" in="0">
        <tpls c="4">
          <tpl fld="2" item="9"/>
          <tpl fld="6" item="73"/>
          <tpl fld="3" item="0"/>
          <tpl fld="0" item="1"/>
        </tpls>
      </n>
      <n v="14432097.550000001" in="0">
        <tpls c="4">
          <tpl fld="2" item="9"/>
          <tpl fld="6" item="73"/>
          <tpl fld="3" item="6"/>
          <tpl fld="0" item="1"/>
        </tpls>
      </n>
      <n v="230529.74" in="0">
        <tpls c="4">
          <tpl fld="2" item="9"/>
          <tpl fld="6" item="73"/>
          <tpl fld="3" item="5"/>
          <tpl fld="0" item="1"/>
        </tpls>
      </n>
      <n v="4663940.38" in="0">
        <tpls c="4">
          <tpl fld="2" item="9"/>
          <tpl fld="6" item="73"/>
          <tpl fld="3" item="2"/>
          <tpl fld="0" item="1"/>
        </tpls>
      </n>
      <n v="2571060.17" in="0">
        <tpls c="4">
          <tpl fld="2" item="9"/>
          <tpl fld="6" item="73"/>
          <tpl fld="3" item="1"/>
          <tpl fld="0" item="1"/>
        </tpls>
      </n>
      <n v="1502968.93" in="0">
        <tpls c="4">
          <tpl fld="2" item="9"/>
          <tpl fld="6" item="73"/>
          <tpl fld="3" item="4"/>
          <tpl fld="0" item="1"/>
        </tpls>
      </n>
      <n v="5120200.04" in="0">
        <tpls c="4">
          <tpl fld="2" item="9"/>
          <tpl fld="6" item="73"/>
          <tpl fld="3" item="3"/>
          <tpl fld="0" item="1"/>
        </tpls>
      </n>
      <n v="4037.61" in="0">
        <tpls c="3">
          <tpl fld="1" item="11"/>
          <tpl fld="4" item="19"/>
          <tpl fld="0" item="0"/>
        </tpls>
      </n>
      <n v="89647.679999999993" in="0">
        <tpls c="4">
          <tpl fld="2" item="10"/>
          <tpl fld="6" item="73"/>
          <tpl fld="3" item="0"/>
          <tpl fld="0" item="1"/>
        </tpls>
      </n>
      <n v="4098.24" in="0">
        <tpls c="3">
          <tpl fld="1" item="12"/>
          <tpl fld="4" item="19"/>
          <tpl fld="0" item="0"/>
        </tpls>
      </n>
      <n v="5592465.0899999999" in="0">
        <tpls c="4">
          <tpl fld="2" item="10"/>
          <tpl fld="6" item="73"/>
          <tpl fld="3" item="3"/>
          <tpl fld="0" item="1"/>
        </tpls>
      </n>
      <n v="299681.43" in="0">
        <tpls c="4">
          <tpl fld="2" item="10"/>
          <tpl fld="6" item="73"/>
          <tpl fld="3" item="5"/>
          <tpl fld="0" item="1"/>
        </tpls>
      </n>
      <n v="1674559.31" in="0">
        <tpls c="4">
          <tpl fld="2" item="10"/>
          <tpl fld="6" item="73"/>
          <tpl fld="3" item="4"/>
          <tpl fld="0" item="1"/>
        </tpls>
      </n>
      <n v="2471567.27" in="0">
        <tpls c="4">
          <tpl fld="2" item="10"/>
          <tpl fld="6" item="73"/>
          <tpl fld="3" item="1"/>
          <tpl fld="0" item="1"/>
        </tpls>
      </n>
      <n v="5336348.55" in="0">
        <tpls c="4">
          <tpl fld="2" item="10"/>
          <tpl fld="6" item="73"/>
          <tpl fld="3" item="2"/>
          <tpl fld="0" item="1"/>
        </tpls>
      </n>
      <n v="14933128.6" in="0">
        <tpls c="4">
          <tpl fld="2" item="10"/>
          <tpl fld="6" item="73"/>
          <tpl fld="3" item="6"/>
          <tpl fld="0" item="1"/>
        </tpls>
      </n>
      <n v="1550299.86" in="0">
        <tpls c="4">
          <tpl fld="2" item="11"/>
          <tpl fld="6" item="73"/>
          <tpl fld="3" item="4"/>
          <tpl fld="0" item="1"/>
        </tpls>
      </n>
      <n v="106079.13" in="0">
        <tpls c="4">
          <tpl fld="2" item="11"/>
          <tpl fld="6" item="73"/>
          <tpl fld="3" item="0"/>
          <tpl fld="0" item="1"/>
        </tpls>
      </n>
      <n v="327579.61" in="0">
        <tpls c="4">
          <tpl fld="2" item="11"/>
          <tpl fld="6" item="73"/>
          <tpl fld="3" item="5"/>
          <tpl fld="0" item="1"/>
        </tpls>
      </n>
      <n v="15592101.01" in="0">
        <tpls c="4">
          <tpl fld="2" item="11"/>
          <tpl fld="6" item="73"/>
          <tpl fld="3" item="6"/>
          <tpl fld="0" item="1"/>
        </tpls>
      </n>
      <n v="6075377.7400000002" in="0">
        <tpls c="4">
          <tpl fld="2" item="11"/>
          <tpl fld="6" item="73"/>
          <tpl fld="3" item="2"/>
          <tpl fld="0" item="1"/>
        </tpls>
      </n>
      <n v="4037.27" in="0">
        <tpls c="3">
          <tpl fld="1" item="13"/>
          <tpl fld="4" item="19"/>
          <tpl fld="0" item="0"/>
        </tpls>
      </n>
      <n v="5880944.2199999997" in="0">
        <tpls c="4">
          <tpl fld="2" item="11"/>
          <tpl fld="6" item="73"/>
          <tpl fld="3" item="3"/>
          <tpl fld="0" item="1"/>
        </tpls>
      </n>
      <n v="2822554.86" in="0">
        <tpls c="4">
          <tpl fld="2" item="11"/>
          <tpl fld="6" item="73"/>
          <tpl fld="3" item="1"/>
          <tpl fld="0" item="1"/>
        </tpls>
      </n>
      <n v="5852780.0899999999" in="0">
        <tpls c="4">
          <tpl fld="2" item="12"/>
          <tpl fld="6" item="73"/>
          <tpl fld="3" item="3"/>
          <tpl fld="0" item="1"/>
        </tpls>
      </n>
      <n v="252559.02" in="0">
        <tpls c="4">
          <tpl fld="2" item="12"/>
          <tpl fld="6" item="73"/>
          <tpl fld="3" item="5"/>
          <tpl fld="0" item="1"/>
        </tpls>
      </n>
      <n v="1750262" in="0">
        <tpls c="4">
          <tpl fld="2" item="12"/>
          <tpl fld="6" item="73"/>
          <tpl fld="3" item="4"/>
          <tpl fld="0" item="1"/>
        </tpls>
      </n>
      <n v="3033526.58" in="0">
        <tpls c="4">
          <tpl fld="2" item="12"/>
          <tpl fld="6" item="73"/>
          <tpl fld="3" item="1"/>
          <tpl fld="0" item="1"/>
        </tpls>
      </n>
      <n v="16339542.68" in="0">
        <tpls c="4">
          <tpl fld="2" item="12"/>
          <tpl fld="6" item="73"/>
          <tpl fld="3" item="6"/>
          <tpl fld="0" item="1"/>
        </tpls>
      </n>
      <n v="97166.93" in="0">
        <tpls c="4">
          <tpl fld="2" item="12"/>
          <tpl fld="6" item="73"/>
          <tpl fld="3" item="0"/>
          <tpl fld="0" item="1"/>
        </tpls>
      </n>
      <n v="6757301.7300000004" in="0">
        <tpls c="4">
          <tpl fld="2" item="12"/>
          <tpl fld="6" item="73"/>
          <tpl fld="3" item="2"/>
          <tpl fld="0" item="1"/>
        </tpls>
      </n>
      <n v="3943.91" in="0">
        <tpls c="3">
          <tpl fld="1" item="14"/>
          <tpl fld="4" item="19"/>
          <tpl fld="0" item="0"/>
        </tpls>
      </n>
      <n v="7290761.6799999997" in="0">
        <tpls c="4">
          <tpl fld="2" item="13"/>
          <tpl fld="6" item="73"/>
          <tpl fld="3" item="2"/>
          <tpl fld="0" item="1"/>
        </tpls>
      </n>
      <n v="3882.29" in="0">
        <tpls c="3">
          <tpl fld="1" item="15"/>
          <tpl fld="4" item="19"/>
          <tpl fld="0" item="0"/>
        </tpls>
      </n>
      <n v="107382.96" in="0">
        <tpls c="4">
          <tpl fld="2" item="13"/>
          <tpl fld="6" item="73"/>
          <tpl fld="3" item="0"/>
          <tpl fld="0" item="1"/>
        </tpls>
      </n>
      <n v="3132012.79" in="0">
        <tpls c="4">
          <tpl fld="2" item="13"/>
          <tpl fld="6" item="73"/>
          <tpl fld="3" item="1"/>
          <tpl fld="0" item="1"/>
        </tpls>
      </n>
      <n v="6338542.4900000002" in="0">
        <tpls c="4">
          <tpl fld="2" item="13"/>
          <tpl fld="6" item="73"/>
          <tpl fld="3" item="3"/>
          <tpl fld="0" item="1"/>
        </tpls>
      </n>
      <n v="1830116.27" in="0">
        <tpls c="4">
          <tpl fld="2" item="13"/>
          <tpl fld="6" item="73"/>
          <tpl fld="3" item="4"/>
          <tpl fld="0" item="1"/>
        </tpls>
      </n>
      <n v="17374148.82" in="0">
        <tpls c="4">
          <tpl fld="2" item="13"/>
          <tpl fld="6" item="73"/>
          <tpl fld="3" item="6"/>
          <tpl fld="0" item="1"/>
        </tpls>
      </n>
      <n v="186444.93" in="0">
        <tpls c="4">
          <tpl fld="2" item="13"/>
          <tpl fld="6" item="73"/>
          <tpl fld="3" item="5"/>
          <tpl fld="0" item="1"/>
        </tpls>
      </n>
      <n v="6546999.1299999999" in="0">
        <tpls c="4">
          <tpl fld="2" item="14"/>
          <tpl fld="6" item="73"/>
          <tpl fld="3" item="3"/>
          <tpl fld="0" item="1"/>
        </tpls>
      </n>
      <n v="68374.97" in="0">
        <tpls c="4">
          <tpl fld="2" item="14"/>
          <tpl fld="6" item="73"/>
          <tpl fld="3" item="5"/>
          <tpl fld="0" item="1"/>
        </tpls>
      </n>
      <n v="88851.11" in="0">
        <tpls c="4">
          <tpl fld="2" item="14"/>
          <tpl fld="6" item="73"/>
          <tpl fld="3" item="0"/>
          <tpl fld="0" item="1"/>
        </tpls>
      </n>
      <n v="1723917.1" in="0">
        <tpls c="4">
          <tpl fld="2" item="14"/>
          <tpl fld="6" item="73"/>
          <tpl fld="3" item="4"/>
          <tpl fld="0" item="1"/>
        </tpls>
      </n>
      <n v="7921985.9900000002" in="0">
        <tpls c="4">
          <tpl fld="2" item="14"/>
          <tpl fld="6" item="73"/>
          <tpl fld="3" item="2"/>
          <tpl fld="0" item="1"/>
        </tpls>
      </n>
      <n v="3092254.02" in="0">
        <tpls c="4">
          <tpl fld="2" item="14"/>
          <tpl fld="6" item="73"/>
          <tpl fld="3" item="1"/>
          <tpl fld="0" item="1"/>
        </tpls>
      </n>
      <n v="17966941.010000002" in="0">
        <tpls c="4">
          <tpl fld="2" item="14"/>
          <tpl fld="6" item="73"/>
          <tpl fld="3" item="6"/>
          <tpl fld="0" item="1"/>
        </tpls>
      </n>
      <n v="3826.5" in="0">
        <tpls c="3">
          <tpl fld="1" item="16"/>
          <tpl fld="4" item="19"/>
          <tpl fld="0" item="0"/>
        </tpls>
      </n>
      <n v="1577057.48" in="0">
        <tpls c="4">
          <tpl fld="2" item="15"/>
          <tpl fld="6" item="73"/>
          <tpl fld="3" item="4"/>
          <tpl fld="0" item="1"/>
        </tpls>
      </n>
      <n v="3081442.23" in="0">
        <tpls c="4">
          <tpl fld="2" item="15"/>
          <tpl fld="6" item="73"/>
          <tpl fld="3" item="1"/>
          <tpl fld="0" item="1"/>
        </tpls>
      </n>
      <n v="17493918.039999999" in="0">
        <tpls c="4">
          <tpl fld="2" item="15"/>
          <tpl fld="6" item="73"/>
          <tpl fld="3" item="6"/>
          <tpl fld="0" item="1"/>
        </tpls>
      </n>
      <n v="7234030.3399999999" in="0">
        <tpls c="4">
          <tpl fld="2" item="15"/>
          <tpl fld="6" item="73"/>
          <tpl fld="3" item="2"/>
          <tpl fld="0" item="1"/>
        </tpls>
      </n>
      <n v="6263550.4100000001" in="0">
        <tpls c="4">
          <tpl fld="2" item="15"/>
          <tpl fld="6" item="73"/>
          <tpl fld="3" item="3"/>
          <tpl fld="0" item="1"/>
        </tpls>
      </n>
      <n v="15946.52" in="0">
        <tpls c="4">
          <tpl fld="2" item="15"/>
          <tpl fld="6" item="73"/>
          <tpl fld="3" item="5"/>
          <tpl fld="0" item="1"/>
        </tpls>
      </n>
      <n v="65906.39" in="0">
        <tpls c="4">
          <tpl fld="2" item="15"/>
          <tpl fld="6" item="73"/>
          <tpl fld="3" item="0"/>
          <tpl fld="0" item="1"/>
        </tpls>
      </n>
      <n v="3818.92" in="0">
        <tpls c="3">
          <tpl fld="1" item="17"/>
          <tpl fld="4" item="19"/>
          <tpl fld="0" item="0"/>
        </tpls>
      </n>
      <n v="1550743.22" in="0">
        <tpls c="4">
          <tpl fld="2" item="16"/>
          <tpl fld="6" item="73"/>
          <tpl fld="3" item="4"/>
          <tpl fld="0" item="1"/>
        </tpls>
      </n>
      <n v="17541935.350000001" in="0">
        <tpls c="4">
          <tpl fld="2" item="16"/>
          <tpl fld="6" item="73"/>
          <tpl fld="3" item="6"/>
          <tpl fld="0" item="1"/>
        </tpls>
      </n>
      <n v="3433008.59" in="0">
        <tpls c="4">
          <tpl fld="2" item="16"/>
          <tpl fld="6" item="73"/>
          <tpl fld="3" item="1"/>
          <tpl fld="0" item="1"/>
        </tpls>
      </n>
      <n v="6360478.5" in="0">
        <tpls c="4">
          <tpl fld="2" item="16"/>
          <tpl fld="6" item="73"/>
          <tpl fld="3" item="3"/>
          <tpl fld="0" item="1"/>
        </tpls>
      </n>
      <n v="57704.15" in="0">
        <tpls c="4">
          <tpl fld="2" item="16"/>
          <tpl fld="6" item="73"/>
          <tpl fld="3" item="5"/>
          <tpl fld="0" item="1"/>
        </tpls>
      </n>
      <n v="7508044.3399999999" in="0">
        <tpls c="4">
          <tpl fld="2" item="16"/>
          <tpl fld="6" item="73"/>
          <tpl fld="3" item="2"/>
          <tpl fld="0" item="1"/>
        </tpls>
      </n>
      <n v="69485.240000000005" in="0">
        <tpls c="4">
          <tpl fld="2" item="16"/>
          <tpl fld="6" item="73"/>
          <tpl fld="3" item="0"/>
          <tpl fld="0" item="1"/>
        </tpls>
      </n>
      <n v="3726.26" in="0">
        <tpls c="3">
          <tpl fld="1" item="18"/>
          <tpl fld="4" item="19"/>
          <tpl fld="0" item="0"/>
        </tpls>
      </n>
      <n v="3673.73" in="0">
        <tpls c="3">
          <tpl fld="1" item="19"/>
          <tpl fld="4" item="19"/>
          <tpl fld="0" item="0"/>
        </tpls>
      </n>
      <n v="80265.95" in="0">
        <tpls c="4">
          <tpl fld="2" item="17"/>
          <tpl fld="6" item="73"/>
          <tpl fld="3" item="0"/>
          <tpl fld="0" item="1"/>
        </tpls>
      </n>
      <n v="1717660.55" in="0">
        <tpls c="4">
          <tpl fld="2" item="17"/>
          <tpl fld="6" item="73"/>
          <tpl fld="3" item="4"/>
          <tpl fld="0" item="1"/>
        </tpls>
      </n>
      <n v="3140268.28" in="0">
        <tpls c="4">
          <tpl fld="2" item="17"/>
          <tpl fld="6" item="73"/>
          <tpl fld="3" item="1"/>
          <tpl fld="0" item="1"/>
        </tpls>
      </n>
      <n v="17368610.809999999" in="0">
        <tpls c="4">
          <tpl fld="2" item="17"/>
          <tpl fld="6" item="73"/>
          <tpl fld="3" item="6"/>
          <tpl fld="0" item="1"/>
        </tpls>
      </n>
      <n v="71109.899999999994" in="0">
        <tpls c="4">
          <tpl fld="2" item="17"/>
          <tpl fld="6" item="73"/>
          <tpl fld="3" item="5"/>
          <tpl fld="0" item="1"/>
        </tpls>
      </n>
      <n v="6242382.2699999996" in="0">
        <tpls c="4">
          <tpl fld="2" item="17"/>
          <tpl fld="6" item="73"/>
          <tpl fld="3" item="3"/>
          <tpl fld="0" item="1"/>
        </tpls>
      </n>
      <n v="7800835.25" in="0">
        <tpls c="4">
          <tpl fld="2" item="17"/>
          <tpl fld="6" item="73"/>
          <tpl fld="3" item="2"/>
          <tpl fld="0" item="1"/>
        </tpls>
      </n>
      <n v="76303.490000000005" in="0">
        <tpls c="4">
          <tpl fld="2" item="18"/>
          <tpl fld="6" item="73"/>
          <tpl fld="3" item="5"/>
          <tpl fld="0" item="1"/>
        </tpls>
      </n>
      <n v="6332771.6600000001" in="0">
        <tpls c="4">
          <tpl fld="2" item="18"/>
          <tpl fld="6" item="73"/>
          <tpl fld="3" item="3"/>
          <tpl fld="0" item="1"/>
        </tpls>
      </n>
      <n v="17355764.59" in="0">
        <tpls c="4">
          <tpl fld="2" item="18"/>
          <tpl fld="6" item="73"/>
          <tpl fld="3" item="6"/>
          <tpl fld="0" item="1"/>
        </tpls>
      </n>
      <n v="3214314.77" in="0">
        <tpls c="4">
          <tpl fld="2" item="18"/>
          <tpl fld="6" item="73"/>
          <tpl fld="3" item="1"/>
          <tpl fld="0" item="1"/>
        </tpls>
      </n>
      <n v="93856.28" in="0">
        <tpls c="4">
          <tpl fld="2" item="18"/>
          <tpl fld="6" item="73"/>
          <tpl fld="3" item="0"/>
          <tpl fld="0" item="1"/>
        </tpls>
      </n>
      <n v="3740.22" in="0">
        <tpls c="3">
          <tpl fld="1" item="20"/>
          <tpl fld="4" item="19"/>
          <tpl fld="0" item="0"/>
        </tpls>
      </n>
      <n v="7684865.8300000001" in="0">
        <tpls c="4">
          <tpl fld="2" item="18"/>
          <tpl fld="6" item="73"/>
          <tpl fld="3" item="2"/>
          <tpl fld="0" item="1"/>
        </tpls>
      </n>
      <n v="1868778.78" in="0">
        <tpls c="4">
          <tpl fld="2" item="18"/>
          <tpl fld="6" item="73"/>
          <tpl fld="3" item="4"/>
          <tpl fld="0" item="1"/>
        </tpls>
      </n>
      <n v="54049.85" in="0">
        <tpls c="4">
          <tpl fld="2" item="19"/>
          <tpl fld="6" item="73"/>
          <tpl fld="3" item="5"/>
          <tpl fld="0" item="1"/>
        </tpls>
      </n>
      <n v="8482510.4399999995" in="0">
        <tpls c="4">
          <tpl fld="2" item="19"/>
          <tpl fld="6" item="73"/>
          <tpl fld="3" item="2"/>
          <tpl fld="0" item="1"/>
        </tpls>
      </n>
      <n v="3706.05" in="0">
        <tpls c="3">
          <tpl fld="1" item="21"/>
          <tpl fld="4" item="19"/>
          <tpl fld="0" item="0"/>
        </tpls>
      </n>
      <n v="3431454.05" in="0">
        <tpls c="4">
          <tpl fld="2" item="19"/>
          <tpl fld="6" item="73"/>
          <tpl fld="3" item="1"/>
          <tpl fld="0" item="1"/>
        </tpls>
      </n>
      <n v="18164730.530000001" in="0">
        <tpls c="4">
          <tpl fld="2" item="19"/>
          <tpl fld="6" item="73"/>
          <tpl fld="3" item="6"/>
          <tpl fld="0" item="1"/>
        </tpls>
      </n>
      <n v="111405.93" in="0">
        <tpls c="4">
          <tpl fld="2" item="19"/>
          <tpl fld="6" item="73"/>
          <tpl fld="3" item="0"/>
          <tpl fld="0" item="1"/>
        </tpls>
      </n>
      <n v="2110187.04" in="0">
        <tpls c="4">
          <tpl fld="2" item="19"/>
          <tpl fld="6" item="73"/>
          <tpl fld="3" item="4"/>
          <tpl fld="0" item="1"/>
        </tpls>
      </n>
      <n v="6599124.6699999999" in="0">
        <tpls c="4">
          <tpl fld="2" item="19"/>
          <tpl fld="6" item="73"/>
          <tpl fld="3" item="3"/>
          <tpl fld="0" item="1"/>
        </tpls>
      </n>
      <n v="117638.38" in="0">
        <tpls c="4">
          <tpl fld="2" item="20"/>
          <tpl fld="6" item="73"/>
          <tpl fld="3" item="0"/>
          <tpl fld="0" item="1"/>
        </tpls>
      </n>
      <n v="6719136.9800000004" in="0">
        <tpls c="4">
          <tpl fld="2" item="20"/>
          <tpl fld="6" item="73"/>
          <tpl fld="3" item="3"/>
          <tpl fld="0" item="1"/>
        </tpls>
      </n>
      <n v="3384593.75" in="0">
        <tpls c="4">
          <tpl fld="2" item="20"/>
          <tpl fld="6" item="73"/>
          <tpl fld="3" item="1"/>
          <tpl fld="0" item="1"/>
        </tpls>
      </n>
      <n v="18457220.579999998" in="0">
        <tpls c="4">
          <tpl fld="2" item="20"/>
          <tpl fld="6" item="73"/>
          <tpl fld="3" item="6"/>
          <tpl fld="0" item="1"/>
        </tpls>
      </n>
      <n v="8703386.6899999995" in="0">
        <tpls c="4">
          <tpl fld="2" item="20"/>
          <tpl fld="6" item="73"/>
          <tpl fld="3" item="2"/>
          <tpl fld="0" item="1"/>
        </tpls>
      </n>
      <n v="3708.85" in="0">
        <tpls c="3">
          <tpl fld="1" item="22"/>
          <tpl fld="4" item="19"/>
          <tpl fld="0" item="0"/>
        </tpls>
      </n>
      <n v="51782.720000000001" in="0">
        <tpls c="4">
          <tpl fld="2" item="20"/>
          <tpl fld="6" item="73"/>
          <tpl fld="3" item="5"/>
          <tpl fld="0" item="1"/>
        </tpls>
      </n>
      <n v="1818387.21" in="0">
        <tpls c="4">
          <tpl fld="2" item="20"/>
          <tpl fld="6" item="73"/>
          <tpl fld="3" item="4"/>
          <tpl fld="0" item="1"/>
        </tpls>
      </n>
      <n v="7254342.0999999996" in="0">
        <tpls c="4">
          <tpl fld="2" item="21"/>
          <tpl fld="6" item="73"/>
          <tpl fld="3" item="3"/>
          <tpl fld="0" item="1"/>
        </tpls>
      </n>
      <n v="1746163.44" in="0">
        <tpls c="4">
          <tpl fld="2" item="21"/>
          <tpl fld="6" item="73"/>
          <tpl fld="3" item="4"/>
          <tpl fld="0" item="1"/>
        </tpls>
      </n>
      <n v="155816.9" in="0">
        <tpls c="4">
          <tpl fld="2" item="21"/>
          <tpl fld="6" item="73"/>
          <tpl fld="3" item="5"/>
          <tpl fld="0" item="1"/>
        </tpls>
      </n>
      <n v="125993.43" in="0">
        <tpls c="4">
          <tpl fld="2" item="21"/>
          <tpl fld="6" item="73"/>
          <tpl fld="3" item="0"/>
          <tpl fld="0" item="1"/>
        </tpls>
      </n>
      <n v="3501824.4" in="0">
        <tpls c="4">
          <tpl fld="2" item="21"/>
          <tpl fld="6" item="73"/>
          <tpl fld="3" item="1"/>
          <tpl fld="0" item="1"/>
        </tpls>
      </n>
      <n v="3798.33" in="0">
        <tpls c="3">
          <tpl fld="1" item="23"/>
          <tpl fld="4" item="19"/>
          <tpl fld="0" item="0"/>
        </tpls>
      </n>
      <n v="19921153.649999999" in="0">
        <tpls c="4">
          <tpl fld="2" item="21"/>
          <tpl fld="6" item="73"/>
          <tpl fld="3" item="6"/>
          <tpl fld="0" item="1"/>
        </tpls>
      </n>
      <n v="9839012.75" in="0">
        <tpls c="4">
          <tpl fld="2" item="21"/>
          <tpl fld="6" item="73"/>
          <tpl fld="3" item="2"/>
          <tpl fld="0" item="1"/>
        </tpls>
      </n>
      <n v="7708213.5300000003" in="0">
        <tpls c="4">
          <tpl fld="2" item="22"/>
          <tpl fld="6" item="73"/>
          <tpl fld="3" item="3"/>
          <tpl fld="0" item="1"/>
        </tpls>
      </n>
      <n v="10067681.449999999" in="0">
        <tpls c="4">
          <tpl fld="2" item="22"/>
          <tpl fld="6" item="73"/>
          <tpl fld="3" item="2"/>
          <tpl fld="0" item="1"/>
        </tpls>
      </n>
      <n v="1670109.69" in="0">
        <tpls c="4">
          <tpl fld="2" item="22"/>
          <tpl fld="6" item="73"/>
          <tpl fld="3" item="4"/>
          <tpl fld="0" item="1"/>
        </tpls>
      </n>
      <n v="104037.89" in="0">
        <tpls c="4">
          <tpl fld="2" item="22"/>
          <tpl fld="6" item="73"/>
          <tpl fld="3" item="0"/>
          <tpl fld="0" item="1"/>
        </tpls>
      </n>
      <n v="20704054.690000001" in="0">
        <tpls c="4">
          <tpl fld="2" item="22"/>
          <tpl fld="6" item="73"/>
          <tpl fld="3" item="6"/>
          <tpl fld="0" item="1"/>
        </tpls>
      </n>
      <n v="71659.67" in="0">
        <tpls c="4">
          <tpl fld="2" item="22"/>
          <tpl fld="6" item="73"/>
          <tpl fld="3" item="5"/>
          <tpl fld="0" item="1"/>
        </tpls>
      </n>
      <n v="3801062.37" in="0">
        <tpls c="4">
          <tpl fld="2" item="22"/>
          <tpl fld="6" item="73"/>
          <tpl fld="3" item="1"/>
          <tpl fld="0" item="1"/>
        </tpls>
      </n>
      <n v="3834.39" in="0">
        <tpls c="3">
          <tpl fld="1" item="24"/>
          <tpl fld="4" item="19"/>
          <tpl fld="0" item="0"/>
        </tpls>
      </n>
      <n v="3762.83" in="0">
        <tpls c="3">
          <tpl fld="1" item="25"/>
          <tpl fld="4" item="19"/>
          <tpl fld="0" item="0"/>
        </tpls>
      </n>
      <n v="8181603.1500000004" in="0">
        <tpls c="4">
          <tpl fld="2" item="23"/>
          <tpl fld="6" item="73"/>
          <tpl fld="3" item="3"/>
          <tpl fld="0" item="1"/>
        </tpls>
      </n>
      <n v="11006407.32" in="0">
        <tpls c="4">
          <tpl fld="2" item="23"/>
          <tpl fld="6" item="73"/>
          <tpl fld="3" item="2"/>
          <tpl fld="0" item="1"/>
        </tpls>
      </n>
      <n v="21651331.59" in="0">
        <tpls c="4">
          <tpl fld="2" item="23"/>
          <tpl fld="6" item="73"/>
          <tpl fld="3" item="6"/>
          <tpl fld="0" item="1"/>
        </tpls>
      </n>
      <n v="163164.79" in="0">
        <tpls c="4">
          <tpl fld="2" item="23"/>
          <tpl fld="6" item="73"/>
          <tpl fld="3" item="5"/>
          <tpl fld="0" item="1"/>
        </tpls>
      </n>
      <n v="4055259.66" in="0">
        <tpls c="4">
          <tpl fld="2" item="23"/>
          <tpl fld="6" item="73"/>
          <tpl fld="3" item="1"/>
          <tpl fld="0" item="1"/>
        </tpls>
      </n>
      <n v="1786968.93" in="0">
        <tpls c="4">
          <tpl fld="2" item="23"/>
          <tpl fld="6" item="73"/>
          <tpl fld="3" item="4"/>
          <tpl fld="0" item="1"/>
        </tpls>
      </n>
      <n v="109577.4" in="0">
        <tpls c="4">
          <tpl fld="2" item="23"/>
          <tpl fld="6" item="73"/>
          <tpl fld="3" item="0"/>
          <tpl fld="0" item="1"/>
        </tpls>
      </n>
      <n v="9492308.5700000003" in="0">
        <tpls c="4">
          <tpl fld="2" item="24"/>
          <tpl fld="6" item="73"/>
          <tpl fld="3" item="3"/>
          <tpl fld="0" item="1"/>
        </tpls>
      </n>
      <n v="12587162.25" in="0">
        <tpls c="4">
          <tpl fld="2" item="24"/>
          <tpl fld="6" item="73"/>
          <tpl fld="3" item="2"/>
          <tpl fld="0" item="1"/>
        </tpls>
      </n>
      <n v="110168.71" in="0">
        <tpls c="4">
          <tpl fld="2" item="24"/>
          <tpl fld="6" item="73"/>
          <tpl fld="3" item="0"/>
          <tpl fld="0" item="1"/>
        </tpls>
      </n>
      <n v="1896248.85" in="0">
        <tpls c="4">
          <tpl fld="2" item="24"/>
          <tpl fld="6" item="73"/>
          <tpl fld="3" item="4"/>
          <tpl fld="0" item="1"/>
        </tpls>
      </n>
      <n v="26101657.289999999" in="0">
        <tpls c="4">
          <tpl fld="2" item="24"/>
          <tpl fld="6" item="73"/>
          <tpl fld="3" item="6"/>
          <tpl fld="0" item="1"/>
        </tpls>
      </n>
      <n v="4309954.67" in="0">
        <tpls c="4">
          <tpl fld="2" item="24"/>
          <tpl fld="6" item="73"/>
          <tpl fld="3" item="1"/>
          <tpl fld="0" item="1"/>
        </tpls>
      </n>
      <n v="148033.14000000001" in="0">
        <tpls c="4">
          <tpl fld="2" item="24"/>
          <tpl fld="6" item="73"/>
          <tpl fld="3" item="5"/>
          <tpl fld="0" item="1"/>
        </tpls>
      </n>
      <n v="3772.84" in="0">
        <tpls c="3">
          <tpl fld="1" item="26"/>
          <tpl fld="4" item="19"/>
          <tpl fld="0" item="0"/>
        </tpls>
      </n>
      <n v="13181867.550000001" in="0">
        <tpls c="4">
          <tpl fld="2" item="25"/>
          <tpl fld="6" item="73"/>
          <tpl fld="3" item="2"/>
          <tpl fld="0" item="1"/>
        </tpls>
      </n>
      <n v="25844551.579999998" in="0">
        <tpls c="4">
          <tpl fld="2" item="25"/>
          <tpl fld="6" item="73"/>
          <tpl fld="3" item="6"/>
          <tpl fld="0" item="1"/>
        </tpls>
      </n>
      <n v="9811819.8200000003" in="0">
        <tpls c="4">
          <tpl fld="2" item="25"/>
          <tpl fld="6" item="73"/>
          <tpl fld="3" item="3"/>
          <tpl fld="0" item="1"/>
        </tpls>
      </n>
      <n v="4642192.42" in="0">
        <tpls c="4">
          <tpl fld="2" item="25"/>
          <tpl fld="6" item="73"/>
          <tpl fld="3" item="1"/>
          <tpl fld="0" item="1"/>
        </tpls>
      </n>
      <n v="61585.11" in="0">
        <tpls c="4">
          <tpl fld="2" item="25"/>
          <tpl fld="6" item="73"/>
          <tpl fld="3" item="0"/>
          <tpl fld="0" item="1"/>
        </tpls>
      </n>
      <n v="2230724.13" in="0">
        <tpls c="4">
          <tpl fld="2" item="25"/>
          <tpl fld="6" item="73"/>
          <tpl fld="3" item="4"/>
          <tpl fld="0" item="1"/>
        </tpls>
      </n>
      <n v="132636.07999999999" in="0">
        <tpls c="4">
          <tpl fld="2" item="25"/>
          <tpl fld="6" item="73"/>
          <tpl fld="3" item="5"/>
          <tpl fld="0" item="1"/>
        </tpls>
      </n>
      <n v="3580.96" in="0">
        <tpls c="3">
          <tpl fld="1" item="27"/>
          <tpl fld="4" item="19"/>
          <tpl fld="0" item="0"/>
        </tpls>
      </n>
      <n v="8840922.7200000007" in="0">
        <tpls c="4">
          <tpl fld="2" item="26"/>
          <tpl fld="6" item="73"/>
          <tpl fld="3" item="3"/>
          <tpl fld="0" item="1"/>
        </tpls>
      </n>
      <n v="3574.94" in="0">
        <tpls c="3">
          <tpl fld="1" item="28"/>
          <tpl fld="4" item="19"/>
          <tpl fld="0" item="0"/>
        </tpls>
      </n>
      <n v="1832806.26" in="0">
        <tpls c="4">
          <tpl fld="2" item="26"/>
          <tpl fld="6" item="73"/>
          <tpl fld="3" item="4"/>
          <tpl fld="0" item="1"/>
        </tpls>
      </n>
      <n v="27209765.649999999" in="0">
        <tpls c="4">
          <tpl fld="2" item="26"/>
          <tpl fld="6" item="73"/>
          <tpl fld="3" item="6"/>
          <tpl fld="0" item="1"/>
        </tpls>
      </n>
      <n v="5539.58" in="0">
        <tpls c="4">
          <tpl fld="2" item="26"/>
          <tpl fld="6" item="73"/>
          <tpl fld="3" item="0"/>
          <tpl fld="0" item="1"/>
        </tpls>
      </n>
      <n v="5155150.45" in="0">
        <tpls c="4">
          <tpl fld="2" item="26"/>
          <tpl fld="6" item="73"/>
          <tpl fld="3" item="1"/>
          <tpl fld="0" item="1"/>
        </tpls>
      </n>
      <n v="13885584.050000001" in="0">
        <tpls c="4">
          <tpl fld="2" item="26"/>
          <tpl fld="6" item="73"/>
          <tpl fld="3" item="2"/>
          <tpl fld="0" item="1"/>
        </tpls>
      </n>
      <n v="302436.15999999997" in="0">
        <tpls c="4">
          <tpl fld="2" item="26"/>
          <tpl fld="6" item="73"/>
          <tpl fld="3" item="5"/>
          <tpl fld="0" item="1"/>
        </tpls>
      </n>
      <n v="139656.34" in="0">
        <tpls c="4">
          <tpl fld="2" item="27"/>
          <tpl fld="6" item="73"/>
          <tpl fld="3" item="5"/>
          <tpl fld="0" item="1"/>
        </tpls>
      </n>
      <n v="40980.300000000003" in="0">
        <tpls c="4">
          <tpl fld="2" item="27"/>
          <tpl fld="6" item="73"/>
          <tpl fld="3" item="0"/>
          <tpl fld="0" item="1"/>
        </tpls>
      </n>
      <n v="2033992.56" in="0">
        <tpls c="4">
          <tpl fld="2" item="27"/>
          <tpl fld="6" item="73"/>
          <tpl fld="3" item="4"/>
          <tpl fld="0" item="1"/>
        </tpls>
      </n>
      <n v="10653463.02" in="0">
        <tpls c="4">
          <tpl fld="2" item="27"/>
          <tpl fld="6" item="73"/>
          <tpl fld="3" item="3"/>
          <tpl fld="0" item="1"/>
        </tpls>
      </n>
      <n v="13639194.390000001" in="0">
        <tpls c="4">
          <tpl fld="2" item="27"/>
          <tpl fld="6" item="73"/>
          <tpl fld="3" item="2"/>
          <tpl fld="0" item="1"/>
        </tpls>
      </n>
      <n v="5300918.3099999996" in="0">
        <tpls c="4">
          <tpl fld="2" item="27"/>
          <tpl fld="6" item="73"/>
          <tpl fld="3" item="1"/>
          <tpl fld="0" item="1"/>
        </tpls>
      </n>
      <n v="27058879.23" in="0">
        <tpls c="4">
          <tpl fld="2" item="27"/>
          <tpl fld="6" item="73"/>
          <tpl fld="3" item="6"/>
          <tpl fld="0" item="1"/>
        </tpls>
      </n>
      <n v="3505.11" in="0">
        <tpls c="3">
          <tpl fld="1" item="29"/>
          <tpl fld="4" item="19"/>
          <tpl fld="0" item="0"/>
        </tpls>
      </n>
      <n v="2098629.0499999998" in="0">
        <tpls c="4">
          <tpl fld="2" item="28"/>
          <tpl fld="6" item="73"/>
          <tpl fld="3" item="4"/>
          <tpl fld="0" item="1"/>
        </tpls>
      </n>
      <n v="5796593.0099999998" in="0">
        <tpls c="4">
          <tpl fld="2" item="28"/>
          <tpl fld="6" item="73"/>
          <tpl fld="3" item="1"/>
          <tpl fld="0" item="1"/>
        </tpls>
      </n>
      <n v="163432.99" in="0">
        <tpls c="4">
          <tpl fld="2" item="28"/>
          <tpl fld="6" item="73"/>
          <tpl fld="3" item="5"/>
          <tpl fld="0" item="1"/>
        </tpls>
      </n>
      <n v="14642430.6" in="0">
        <tpls c="4">
          <tpl fld="2" item="28"/>
          <tpl fld="6" item="73"/>
          <tpl fld="3" item="2"/>
          <tpl fld="0" item="1"/>
        </tpls>
      </n>
      <n v="163672.54999999999" in="0">
        <tpls c="4">
          <tpl fld="2" item="28"/>
          <tpl fld="6" item="73"/>
          <tpl fld="3" item="0"/>
          <tpl fld="0" item="1"/>
        </tpls>
      </n>
      <n v="28965015.300000001" in="0">
        <tpls c="4">
          <tpl fld="2" item="28"/>
          <tpl fld="6" item="73"/>
          <tpl fld="3" item="6"/>
          <tpl fld="0" item="1"/>
        </tpls>
      </n>
      <n v="11560569.83" in="0">
        <tpls c="4">
          <tpl fld="2" item="28"/>
          <tpl fld="6" item="73"/>
          <tpl fld="3" item="3"/>
          <tpl fld="0" item="1"/>
        </tpls>
      </n>
      <n v="7351578.8300000001" in="0">
        <tpls c="4">
          <tpl fld="2" item="0"/>
          <tpl fld="6" item="73"/>
          <tpl fld="3" item="1"/>
          <tpl fld="0" item="1"/>
        </tpls>
      </n>
      <n v="2291310.75" in="0">
        <tpls c="4">
          <tpl fld="2" item="0"/>
          <tpl fld="6" item="73"/>
          <tpl fld="3" item="4"/>
          <tpl fld="0" item="1"/>
        </tpls>
      </n>
      <n v="13744113.109999999" in="0">
        <tpls c="4">
          <tpl fld="2" item="0"/>
          <tpl fld="6" item="73"/>
          <tpl fld="3" item="2"/>
          <tpl fld="0" item="1"/>
        </tpls>
      </n>
      <n v="29990488.359999999" in="0">
        <tpls c="4">
          <tpl fld="2" item="0"/>
          <tpl fld="6" item="73"/>
          <tpl fld="3" item="6"/>
          <tpl fld="0" item="1"/>
        </tpls>
      </n>
      <n v="85077.440000000002" in="0">
        <tpls c="4">
          <tpl fld="2" item="0"/>
          <tpl fld="6" item="73"/>
          <tpl fld="3" item="0"/>
          <tpl fld="0" item="1"/>
        </tpls>
      </n>
      <n v="326138.7" in="0">
        <tpls c="4">
          <tpl fld="2" item="0"/>
          <tpl fld="6" item="73"/>
          <tpl fld="3" item="5"/>
          <tpl fld="0" item="1"/>
        </tpls>
      </n>
      <n v="12362246" in="0">
        <tpls c="4">
          <tpl fld="2" item="29"/>
          <tpl fld="6" item="73"/>
          <tpl fld="3" item="3"/>
          <tpl fld="0" item="1"/>
        </tpls>
      </n>
      <m>
        <tpls c="4">
          <tpl fld="2" item="29"/>
          <tpl fld="6" item="73"/>
          <tpl fld="3" item="5"/>
          <tpl fld="0" item="1"/>
        </tpls>
      </m>
      <n v="53440" in="0">
        <tpls c="4">
          <tpl fld="2" item="29"/>
          <tpl fld="6" item="73"/>
          <tpl fld="3" item="0"/>
          <tpl fld="0" item="1"/>
        </tpls>
      </n>
      <n v="6802001" in="0">
        <tpls c="4">
          <tpl fld="2" item="29"/>
          <tpl fld="6" item="73"/>
          <tpl fld="3" item="1"/>
          <tpl fld="0" item="1"/>
        </tpls>
      </n>
      <n v="31913910" in="0">
        <tpls c="4">
          <tpl fld="2" item="29"/>
          <tpl fld="6" item="73"/>
          <tpl fld="3" item="6"/>
          <tpl fld="0" item="1"/>
        </tpls>
      </n>
      <n v="13714770" in="0">
        <tpls c="4">
          <tpl fld="2" item="29"/>
          <tpl fld="6" item="73"/>
          <tpl fld="3" item="2"/>
          <tpl fld="0" item="1"/>
        </tpls>
      </n>
      <n v="5044770" in="0">
        <tpls c="4">
          <tpl fld="2" item="29"/>
          <tpl fld="6" item="73"/>
          <tpl fld="3" item="4"/>
          <tpl fld="0" item="1"/>
        </tpls>
      </n>
      <n v="11076.69" in="0">
        <tpls c="3">
          <tpl fld="1" item="0"/>
          <tpl fld="4" item="128"/>
          <tpl fld="0" item="0"/>
        </tpls>
      </n>
      <n v="9788.7099999999991" in="0">
        <tpls c="3">
          <tpl fld="1" item="2"/>
          <tpl fld="4" item="128"/>
          <tpl fld="0" item="0"/>
        </tpls>
      </n>
      <n v="9619.14" in="0">
        <tpls c="3">
          <tpl fld="1" item="3"/>
          <tpl fld="4" item="128"/>
          <tpl fld="0" item="0"/>
        </tpls>
      </n>
      <n v="26587671.309999999" in="0">
        <tpls c="4">
          <tpl fld="2" item="1"/>
          <tpl fld="6" item="250"/>
          <tpl fld="3" item="6"/>
          <tpl fld="0" item="1"/>
        </tpls>
      </n>
      <n v="5355485.9800000004" in="0">
        <tpls c="4">
          <tpl fld="2" item="2"/>
          <tpl fld="6" item="250"/>
          <tpl fld="3" item="1"/>
          <tpl fld="0" item="1"/>
        </tpls>
      </n>
      <n v="11271780.380000001" in="0">
        <tpls c="4">
          <tpl fld="2" item="2"/>
          <tpl fld="6" item="250"/>
          <tpl fld="3" item="2"/>
          <tpl fld="0" item="1"/>
        </tpls>
      </n>
      <n v="1465333.69" in="0">
        <tpls c="4">
          <tpl fld="2" item="2"/>
          <tpl fld="6" item="250"/>
          <tpl fld="3" item="5"/>
          <tpl fld="0" item="1"/>
        </tpls>
      </n>
      <n v="172188.57" in="0">
        <tpls c="4">
          <tpl fld="2" item="2"/>
          <tpl fld="6" item="250"/>
          <tpl fld="3" item="0"/>
          <tpl fld="0" item="1"/>
        </tpls>
      </n>
      <n v="3403095.67" in="0">
        <tpls c="4">
          <tpl fld="2" item="2"/>
          <tpl fld="6" item="250"/>
          <tpl fld="3" item="4"/>
          <tpl fld="0" item="1"/>
        </tpls>
      </n>
      <n v="31162128.710000001" in="0">
        <tpls c="4">
          <tpl fld="2" item="2"/>
          <tpl fld="6" item="250"/>
          <tpl fld="3" item="6"/>
          <tpl fld="0" item="1"/>
        </tpls>
      </n>
      <n v="11271455.890000001" in="0">
        <tpls c="4">
          <tpl fld="2" item="2"/>
          <tpl fld="6" item="250"/>
          <tpl fld="3" item="3"/>
          <tpl fld="0" item="1"/>
        </tpls>
      </n>
      <n v="142631.35999999999" in="0">
        <tpls c="4">
          <tpl fld="2" item="1"/>
          <tpl fld="6" item="250"/>
          <tpl fld="3" item="0"/>
          <tpl fld="0" item="1"/>
        </tpls>
      </n>
      <n v="10611007.58" in="0">
        <tpls c="4">
          <tpl fld="2" item="1"/>
          <tpl fld="6" item="250"/>
          <tpl fld="3" item="2"/>
          <tpl fld="0" item="1"/>
        </tpls>
      </n>
      <n v="2781179.05" in="0">
        <tpls c="4">
          <tpl fld="2" item="1"/>
          <tpl fld="6" item="250"/>
          <tpl fld="3" item="4"/>
          <tpl fld="0" item="1"/>
        </tpls>
      </n>
      <n v="9216597.4199999999" in="0">
        <tpls c="4">
          <tpl fld="2" item="1"/>
          <tpl fld="6" item="250"/>
          <tpl fld="3" item="3"/>
          <tpl fld="0" item="1"/>
        </tpls>
      </n>
      <n v="4092226.54" in="0">
        <tpls c="4">
          <tpl fld="2" item="1"/>
          <tpl fld="6" item="250"/>
          <tpl fld="3" item="1"/>
          <tpl fld="0" item="1"/>
        </tpls>
      </n>
      <n v="479725.97" in="0">
        <tpls c="4">
          <tpl fld="2" item="1"/>
          <tpl fld="6" item="250"/>
          <tpl fld="3" item="5"/>
          <tpl fld="0" item="1"/>
        </tpls>
      </n>
      <n v="9686.14" in="0">
        <tpls c="3">
          <tpl fld="1" item="4"/>
          <tpl fld="4" item="128"/>
          <tpl fld="0" item="0"/>
        </tpls>
      </n>
      <n v="9856.73" in="0">
        <tpls c="3">
          <tpl fld="1" item="5"/>
          <tpl fld="4" item="128"/>
          <tpl fld="0" item="0"/>
        </tpls>
      </n>
      <n v="845688.19" in="0">
        <tpls c="4">
          <tpl fld="2" item="3"/>
          <tpl fld="6" item="250"/>
          <tpl fld="3" item="5"/>
          <tpl fld="0" item="1"/>
        </tpls>
      </n>
      <n v="171424.72" in="0">
        <tpls c="4">
          <tpl fld="2" item="4"/>
          <tpl fld="6" item="250"/>
          <tpl fld="3" item="0"/>
          <tpl fld="0" item="1"/>
        </tpls>
      </n>
      <n v="3203325.16" in="0">
        <tpls c="4">
          <tpl fld="2" item="3"/>
          <tpl fld="6" item="250"/>
          <tpl fld="3" item="4"/>
          <tpl fld="0" item="1"/>
        </tpls>
      </n>
      <n v="137756.76" in="0">
        <tpls c="4">
          <tpl fld="2" item="3"/>
          <tpl fld="6" item="250"/>
          <tpl fld="3" item="0"/>
          <tpl fld="0" item="1"/>
        </tpls>
      </n>
      <n v="9761.5300000000007" in="0">
        <tpls c="3">
          <tpl fld="1" item="7"/>
          <tpl fld="4" item="128"/>
          <tpl fld="0" item="0"/>
        </tpls>
      </n>
      <n v="9241696.2400000002" in="0">
        <tpls c="4">
          <tpl fld="2" item="3"/>
          <tpl fld="6" item="250"/>
          <tpl fld="3" item="3"/>
          <tpl fld="0" item="1"/>
        </tpls>
      </n>
      <n v="12006986.33" in="0">
        <tpls c="4">
          <tpl fld="2" item="4"/>
          <tpl fld="6" item="250"/>
          <tpl fld="3" item="2"/>
          <tpl fld="0" item="1"/>
        </tpls>
      </n>
      <n v="5807076.7999999998" in="0">
        <tpls c="4">
          <tpl fld="2" item="4"/>
          <tpl fld="6" item="250"/>
          <tpl fld="3" item="1"/>
          <tpl fld="0" item="1"/>
        </tpls>
      </n>
      <n v="12110057.73" in="0">
        <tpls c="4">
          <tpl fld="2" item="4"/>
          <tpl fld="6" item="250"/>
          <tpl fld="3" item="3"/>
          <tpl fld="0" item="1"/>
        </tpls>
      </n>
      <n v="26860275.879999999" in="0">
        <tpls c="4">
          <tpl fld="2" item="3"/>
          <tpl fld="6" item="250"/>
          <tpl fld="3" item="6"/>
          <tpl fld="0" item="1"/>
        </tpls>
      </n>
      <n v="4506053.1399999997" in="0">
        <tpls c="4">
          <tpl fld="2" item="3"/>
          <tpl fld="6" item="250"/>
          <tpl fld="3" item="1"/>
          <tpl fld="0" item="1"/>
        </tpls>
      </n>
      <n v="33139397.93" in="0">
        <tpls c="4">
          <tpl fld="2" item="4"/>
          <tpl fld="6" item="250"/>
          <tpl fld="3" item="6"/>
          <tpl fld="0" item="1"/>
        </tpls>
      </n>
      <n v="917594.11" in="0">
        <tpls c="4">
          <tpl fld="2" item="4"/>
          <tpl fld="6" item="250"/>
          <tpl fld="3" item="5"/>
          <tpl fld="0" item="1"/>
        </tpls>
      </n>
      <n v="9817.64" in="0">
        <tpls c="3">
          <tpl fld="1" item="6"/>
          <tpl fld="4" item="128"/>
          <tpl fld="0" item="0"/>
        </tpls>
      </n>
      <n v="3685052.57" in="0">
        <tpls c="4">
          <tpl fld="2" item="4"/>
          <tpl fld="6" item="250"/>
          <tpl fld="3" item="4"/>
          <tpl fld="0" item="1"/>
        </tpls>
      </n>
      <n v="10641443.890000001" in="0">
        <tpls c="4">
          <tpl fld="2" item="3"/>
          <tpl fld="6" item="250"/>
          <tpl fld="3" item="2"/>
          <tpl fld="0" item="1"/>
        </tpls>
      </n>
      <n v="10911285.98" in="0">
        <tpls c="4">
          <tpl fld="2" item="5"/>
          <tpl fld="6" item="250"/>
          <tpl fld="3" item="2"/>
          <tpl fld="0" item="1"/>
        </tpls>
      </n>
      <n v="9857.81" in="0">
        <tpls c="3">
          <tpl fld="1" item="9"/>
          <tpl fld="4" item="128"/>
          <tpl fld="0" item="0"/>
        </tpls>
      </n>
      <n v="35514178.149999999" in="0">
        <tpls c="4">
          <tpl fld="2" item="6"/>
          <tpl fld="6" item="250"/>
          <tpl fld="3" item="6"/>
          <tpl fld="0" item="1"/>
        </tpls>
      </n>
      <n v="12670953.310000001" in="0">
        <tpls c="4">
          <tpl fld="2" item="6"/>
          <tpl fld="6" item="250"/>
          <tpl fld="3" item="3"/>
          <tpl fld="0" item="1"/>
        </tpls>
      </n>
      <n v="6530535.4400000004" in="0">
        <tpls c="4">
          <tpl fld="2" item="6"/>
          <tpl fld="6" item="250"/>
          <tpl fld="3" item="1"/>
          <tpl fld="0" item="1"/>
        </tpls>
      </n>
      <n v="9991896.7100000009" in="0">
        <tpls c="4">
          <tpl fld="2" item="5"/>
          <tpl fld="6" item="250"/>
          <tpl fld="3" item="3"/>
          <tpl fld="0" item="1"/>
        </tpls>
      </n>
      <n v="11141201.33" in="0">
        <tpls c="4">
          <tpl fld="2" item="6"/>
          <tpl fld="6" item="250"/>
          <tpl fld="3" item="2"/>
          <tpl fld="0" item="1"/>
        </tpls>
      </n>
      <n v="643212.18000000005" in="0">
        <tpls c="4">
          <tpl fld="2" item="5"/>
          <tpl fld="6" item="250"/>
          <tpl fld="3" item="5"/>
          <tpl fld="0" item="1"/>
        </tpls>
      </n>
      <n v="9912.23" in="0">
        <tpls c="3">
          <tpl fld="1" item="8"/>
          <tpl fld="4" item="128"/>
          <tpl fld="0" item="0"/>
        </tpls>
      </n>
      <n v="3703271.53" in="0">
        <tpls c="4">
          <tpl fld="2" item="5"/>
          <tpl fld="6" item="250"/>
          <tpl fld="3" item="4"/>
          <tpl fld="0" item="1"/>
        </tpls>
      </n>
      <n v="28184696.23" in="0">
        <tpls c="4">
          <tpl fld="2" item="5"/>
          <tpl fld="6" item="250"/>
          <tpl fld="3" item="6"/>
          <tpl fld="0" item="1"/>
        </tpls>
      </n>
      <n v="4384213.74" in="0">
        <tpls c="4">
          <tpl fld="2" item="6"/>
          <tpl fld="6" item="250"/>
          <tpl fld="3" item="4"/>
          <tpl fld="0" item="1"/>
        </tpls>
      </n>
      <n v="4871029.18" in="0">
        <tpls c="4">
          <tpl fld="2" item="5"/>
          <tpl fld="6" item="250"/>
          <tpl fld="3" item="1"/>
          <tpl fld="0" item="1"/>
        </tpls>
      </n>
      <n v="139087.79999999999" in="0">
        <tpls c="4">
          <tpl fld="2" item="5"/>
          <tpl fld="6" item="250"/>
          <tpl fld="3" item="0"/>
          <tpl fld="0" item="1"/>
        </tpls>
      </n>
      <n v="1311219.8799999999" in="0">
        <tpls c="4">
          <tpl fld="2" item="6"/>
          <tpl fld="6" item="250"/>
          <tpl fld="3" item="5"/>
          <tpl fld="0" item="1"/>
        </tpls>
      </n>
      <n v="241930.53" in="0">
        <tpls c="4">
          <tpl fld="2" item="6"/>
          <tpl fld="6" item="250"/>
          <tpl fld="3" item="0"/>
          <tpl fld="0" item="1"/>
        </tpls>
      </n>
      <n v="5364320.1399999997" in="0">
        <tpls c="4">
          <tpl fld="2" item="8"/>
          <tpl fld="6" item="250"/>
          <tpl fld="3" item="1"/>
          <tpl fld="0" item="1"/>
        </tpls>
      </n>
      <n v="11219199.66" in="0">
        <tpls c="4">
          <tpl fld="2" item="7"/>
          <tpl fld="6" item="250"/>
          <tpl fld="3" item="2"/>
          <tpl fld="0" item="1"/>
        </tpls>
      </n>
      <n v="3554669.69" in="0">
        <tpls c="4">
          <tpl fld="2" item="7"/>
          <tpl fld="6" item="250"/>
          <tpl fld="3" item="4"/>
          <tpl fld="0" item="1"/>
        </tpls>
      </n>
      <n v="13379040.35" in="0">
        <tpls c="4">
          <tpl fld="2" item="7"/>
          <tpl fld="6" item="250"/>
          <tpl fld="3" item="3"/>
          <tpl fld="0" item="1"/>
        </tpls>
      </n>
      <n v="37550640.32" in="0">
        <tpls c="4">
          <tpl fld="2" item="7"/>
          <tpl fld="6" item="250"/>
          <tpl fld="3" item="6"/>
          <tpl fld="0" item="1"/>
        </tpls>
      </n>
      <n v="10367192.449999999" in="0">
        <tpls c="4">
          <tpl fld="2" item="8"/>
          <tpl fld="6" item="250"/>
          <tpl fld="3" item="3"/>
          <tpl fld="0" item="1"/>
        </tpls>
      </n>
      <n v="1288270.8799999999" in="0">
        <tpls c="4">
          <tpl fld="2" item="7"/>
          <tpl fld="6" item="250"/>
          <tpl fld="3" item="5"/>
          <tpl fld="0" item="1"/>
        </tpls>
      </n>
      <n v="222510.07999999999" in="0">
        <tpls c="4">
          <tpl fld="2" item="7"/>
          <tpl fld="6" item="250"/>
          <tpl fld="3" item="0"/>
          <tpl fld="0" item="1"/>
        </tpls>
      </n>
      <n v="3812051.71" in="0">
        <tpls c="4">
          <tpl fld="2" item="8"/>
          <tpl fld="6" item="250"/>
          <tpl fld="3" item="4"/>
          <tpl fld="0" item="1"/>
        </tpls>
      </n>
      <n v="6481432.1699999999" in="0">
        <tpls c="4">
          <tpl fld="2" item="7"/>
          <tpl fld="6" item="250"/>
          <tpl fld="3" item="1"/>
          <tpl fld="0" item="1"/>
        </tpls>
      </n>
      <n v="11327307.380000001" in="0">
        <tpls c="4">
          <tpl fld="2" item="8"/>
          <tpl fld="6" item="250"/>
          <tpl fld="3" item="2"/>
          <tpl fld="0" item="1"/>
        </tpls>
      </n>
      <n v="193878.66" in="0">
        <tpls c="4">
          <tpl fld="2" item="8"/>
          <tpl fld="6" item="250"/>
          <tpl fld="3" item="0"/>
          <tpl fld="0" item="1"/>
        </tpls>
      </n>
      <n v="1001830.36" in="0">
        <tpls c="4">
          <tpl fld="2" item="8"/>
          <tpl fld="6" item="250"/>
          <tpl fld="3" item="5"/>
          <tpl fld="0" item="1"/>
        </tpls>
      </n>
      <n v="29105137.149999999" in="0">
        <tpls c="4">
          <tpl fld="2" item="8"/>
          <tpl fld="6" item="250"/>
          <tpl fld="3" item="6"/>
          <tpl fld="0" item="1"/>
        </tpls>
      </n>
      <n v="9994.42" in="0">
        <tpls c="3">
          <tpl fld="1" item="10"/>
          <tpl fld="4" item="128"/>
          <tpl fld="0" item="0"/>
        </tpls>
      </n>
      <n v="204809.49" in="0">
        <tpls c="4">
          <tpl fld="2" item="9"/>
          <tpl fld="6" item="250"/>
          <tpl fld="3" item="0"/>
          <tpl fld="0" item="1"/>
        </tpls>
      </n>
      <n v="38632353.789999999" in="0">
        <tpls c="4">
          <tpl fld="2" item="9"/>
          <tpl fld="6" item="250"/>
          <tpl fld="3" item="6"/>
          <tpl fld="0" item="1"/>
        </tpls>
      </n>
      <n v="427842.11" in="0">
        <tpls c="4">
          <tpl fld="2" item="9"/>
          <tpl fld="6" item="250"/>
          <tpl fld="3" item="5"/>
          <tpl fld="0" item="1"/>
        </tpls>
      </n>
      <n v="12038019.52" in="0">
        <tpls c="4">
          <tpl fld="2" item="9"/>
          <tpl fld="6" item="250"/>
          <tpl fld="3" item="2"/>
          <tpl fld="0" item="1"/>
        </tpls>
      </n>
      <n v="6542650.4400000004" in="0">
        <tpls c="4">
          <tpl fld="2" item="9"/>
          <tpl fld="6" item="250"/>
          <tpl fld="3" item="1"/>
          <tpl fld="0" item="1"/>
        </tpls>
      </n>
      <n v="3828200.87" in="0">
        <tpls c="4">
          <tpl fld="2" item="9"/>
          <tpl fld="6" item="250"/>
          <tpl fld="3" item="4"/>
          <tpl fld="0" item="1"/>
        </tpls>
      </n>
      <n v="13322828.16" in="0">
        <tpls c="4">
          <tpl fld="2" item="9"/>
          <tpl fld="6" item="250"/>
          <tpl fld="3" item="3"/>
          <tpl fld="0" item="1"/>
        </tpls>
      </n>
      <n v="10160.14" in="0">
        <tpls c="3">
          <tpl fld="1" item="11"/>
          <tpl fld="4" item="128"/>
          <tpl fld="0" item="0"/>
        </tpls>
      </n>
      <n v="178538.29" in="0">
        <tpls c="4">
          <tpl fld="2" item="10"/>
          <tpl fld="6" item="250"/>
          <tpl fld="3" item="0"/>
          <tpl fld="0" item="1"/>
        </tpls>
      </n>
      <n v="10118.959999999999" in="0">
        <tpls c="3">
          <tpl fld="1" item="12"/>
          <tpl fld="4" item="128"/>
          <tpl fld="0" item="0"/>
        </tpls>
      </n>
      <n v="13372278.41" in="0">
        <tpls c="4">
          <tpl fld="2" item="10"/>
          <tpl fld="6" item="250"/>
          <tpl fld="3" item="3"/>
          <tpl fld="0" item="1"/>
        </tpls>
      </n>
      <n v="284631.21000000002" in="0">
        <tpls c="4">
          <tpl fld="2" item="10"/>
          <tpl fld="6" item="250"/>
          <tpl fld="3" item="5"/>
          <tpl fld="0" item="1"/>
        </tpls>
      </n>
      <n v="4249070.22" in="0">
        <tpls c="4">
          <tpl fld="2" item="10"/>
          <tpl fld="6" item="250"/>
          <tpl fld="3" item="4"/>
          <tpl fld="0" item="1"/>
        </tpls>
      </n>
      <n v="7002171.1799999997" in="0">
        <tpls c="4">
          <tpl fld="2" item="10"/>
          <tpl fld="6" item="250"/>
          <tpl fld="3" item="1"/>
          <tpl fld="0" item="1"/>
        </tpls>
      </n>
      <n v="13895509.01" in="0">
        <tpls c="4">
          <tpl fld="2" item="10"/>
          <tpl fld="6" item="250"/>
          <tpl fld="3" item="2"/>
          <tpl fld="0" item="1"/>
        </tpls>
      </n>
      <n v="40289884.100000001" in="0">
        <tpls c="4">
          <tpl fld="2" item="10"/>
          <tpl fld="6" item="250"/>
          <tpl fld="3" item="6"/>
          <tpl fld="0" item="1"/>
        </tpls>
      </n>
      <n v="3972414.81" in="0">
        <tpls c="4">
          <tpl fld="2" item="11"/>
          <tpl fld="6" item="250"/>
          <tpl fld="3" item="4"/>
          <tpl fld="0" item="1"/>
        </tpls>
      </n>
      <n v="208359.55" in="0">
        <tpls c="4">
          <tpl fld="2" item="11"/>
          <tpl fld="6" item="250"/>
          <tpl fld="3" item="0"/>
          <tpl fld="0" item="1"/>
        </tpls>
      </n>
      <n v="385211.68" in="0">
        <tpls c="4">
          <tpl fld="2" item="11"/>
          <tpl fld="6" item="250"/>
          <tpl fld="3" item="5"/>
          <tpl fld="0" item="1"/>
        </tpls>
      </n>
      <n v="41582004.789999999" in="0">
        <tpls c="4">
          <tpl fld="2" item="11"/>
          <tpl fld="6" item="250"/>
          <tpl fld="3" item="6"/>
          <tpl fld="0" item="1"/>
        </tpls>
      </n>
      <n v="15583384.92" in="0">
        <tpls c="4">
          <tpl fld="2" item="11"/>
          <tpl fld="6" item="250"/>
          <tpl fld="3" item="2"/>
          <tpl fld="0" item="1"/>
        </tpls>
      </n>
      <n v="10132.09" in="0">
        <tpls c="3">
          <tpl fld="1" item="13"/>
          <tpl fld="4" item="128"/>
          <tpl fld="0" item="0"/>
        </tpls>
      </n>
      <n v="13569054.869999999" in="0">
        <tpls c="4">
          <tpl fld="2" item="11"/>
          <tpl fld="6" item="250"/>
          <tpl fld="3" item="3"/>
          <tpl fld="0" item="1"/>
        </tpls>
      </n>
      <n v="6931837.6600000001" in="0">
        <tpls c="4">
          <tpl fld="2" item="11"/>
          <tpl fld="6" item="250"/>
          <tpl fld="3" item="1"/>
          <tpl fld="0" item="1"/>
        </tpls>
      </n>
      <n v="14356569.369999999" in="0">
        <tpls c="4">
          <tpl fld="2" item="12"/>
          <tpl fld="6" item="250"/>
          <tpl fld="3" item="3"/>
          <tpl fld="0" item="1"/>
        </tpls>
      </n>
      <n v="337822.54" in="0">
        <tpls c="4">
          <tpl fld="2" item="12"/>
          <tpl fld="6" item="250"/>
          <tpl fld="3" item="5"/>
          <tpl fld="0" item="1"/>
        </tpls>
      </n>
      <n v="3918692.58" in="0">
        <tpls c="4">
          <tpl fld="2" item="12"/>
          <tpl fld="6" item="250"/>
          <tpl fld="3" item="4"/>
          <tpl fld="0" item="1"/>
        </tpls>
      </n>
      <n v="7202415.46" in="0">
        <tpls c="4">
          <tpl fld="2" item="12"/>
          <tpl fld="6" item="250"/>
          <tpl fld="3" item="1"/>
          <tpl fld="0" item="1"/>
        </tpls>
      </n>
      <n v="43034874.369999997" in="0">
        <tpls c="4">
          <tpl fld="2" item="12"/>
          <tpl fld="6" item="250"/>
          <tpl fld="3" item="6"/>
          <tpl fld="0" item="1"/>
        </tpls>
      </n>
      <n v="184624.75" in="0">
        <tpls c="4">
          <tpl fld="2" item="12"/>
          <tpl fld="6" item="250"/>
          <tpl fld="3" item="0"/>
          <tpl fld="0" item="1"/>
        </tpls>
      </n>
      <n v="17583030.969999999" in="0">
        <tpls c="4">
          <tpl fld="2" item="12"/>
          <tpl fld="6" item="250"/>
          <tpl fld="3" item="2"/>
          <tpl fld="0" item="1"/>
        </tpls>
      </n>
      <n v="10186.91" in="0">
        <tpls c="3">
          <tpl fld="1" item="14"/>
          <tpl fld="4" item="128"/>
          <tpl fld="0" item="0"/>
        </tpls>
      </n>
      <n v="18921704.300000001" in="0">
        <tpls c="4">
          <tpl fld="2" item="13"/>
          <tpl fld="6" item="250"/>
          <tpl fld="3" item="2"/>
          <tpl fld="0" item="1"/>
        </tpls>
      </n>
      <n v="10215.049999999999" in="0">
        <tpls c="3">
          <tpl fld="1" item="15"/>
          <tpl fld="4" item="128"/>
          <tpl fld="0" item="0"/>
        </tpls>
      </n>
      <n v="289132.13" in="0">
        <tpls c="4">
          <tpl fld="2" item="13"/>
          <tpl fld="6" item="250"/>
          <tpl fld="3" item="0"/>
          <tpl fld="0" item="1"/>
        </tpls>
      </n>
      <n v="8172722.96" in="0">
        <tpls c="4">
          <tpl fld="2" item="13"/>
          <tpl fld="6" item="250"/>
          <tpl fld="3" item="1"/>
          <tpl fld="0" item="1"/>
        </tpls>
      </n>
      <n v="15221974.880000001" in="0">
        <tpls c="4">
          <tpl fld="2" item="13"/>
          <tpl fld="6" item="250"/>
          <tpl fld="3" item="3"/>
          <tpl fld="0" item="1"/>
        </tpls>
      </n>
      <n v="4757481.68" in="0">
        <tpls c="4">
          <tpl fld="2" item="13"/>
          <tpl fld="6" item="250"/>
          <tpl fld="3" item="4"/>
          <tpl fld="0" item="1"/>
        </tpls>
      </n>
      <n v="45993819.649999999" in="0">
        <tpls c="4">
          <tpl fld="2" item="13"/>
          <tpl fld="6" item="250"/>
          <tpl fld="3" item="6"/>
          <tpl fld="0" item="1"/>
        </tpls>
      </n>
      <n v="538915.1" in="0">
        <tpls c="4">
          <tpl fld="2" item="13"/>
          <tpl fld="6" item="250"/>
          <tpl fld="3" item="5"/>
          <tpl fld="0" item="1"/>
        </tpls>
      </n>
      <n v="16028132.09" in="0">
        <tpls c="4">
          <tpl fld="2" item="14"/>
          <tpl fld="6" item="250"/>
          <tpl fld="3" item="3"/>
          <tpl fld="0" item="1"/>
        </tpls>
      </n>
      <n v="365691.06" in="0">
        <tpls c="4">
          <tpl fld="2" item="14"/>
          <tpl fld="6" item="250"/>
          <tpl fld="3" item="5"/>
          <tpl fld="0" item="1"/>
        </tpls>
      </n>
      <n v="250574.59" in="0">
        <tpls c="4">
          <tpl fld="2" item="14"/>
          <tpl fld="6" item="250"/>
          <tpl fld="3" item="0"/>
          <tpl fld="0" item="1"/>
        </tpls>
      </n>
      <n v="4755409.83" in="0">
        <tpls c="4">
          <tpl fld="2" item="14"/>
          <tpl fld="6" item="250"/>
          <tpl fld="3" item="4"/>
          <tpl fld="0" item="1"/>
        </tpls>
      </n>
      <n v="21099096.399999999" in="0">
        <tpls c="4">
          <tpl fld="2" item="14"/>
          <tpl fld="6" item="250"/>
          <tpl fld="3" item="2"/>
          <tpl fld="0" item="1"/>
        </tpls>
      </n>
      <n v="8653952.7599999998" in="0">
        <tpls c="4">
          <tpl fld="2" item="14"/>
          <tpl fld="6" item="250"/>
          <tpl fld="3" item="1"/>
          <tpl fld="0" item="1"/>
        </tpls>
      </n>
      <n v="47955212.600000001" in="0">
        <tpls c="4">
          <tpl fld="2" item="14"/>
          <tpl fld="6" item="250"/>
          <tpl fld="3" item="6"/>
          <tpl fld="0" item="1"/>
        </tpls>
      </n>
      <n v="10277.74" in="0">
        <tpls c="3">
          <tpl fld="1" item="16"/>
          <tpl fld="4" item="128"/>
          <tpl fld="0" item="0"/>
        </tpls>
      </n>
      <n v="4546340.0599999996" in="0">
        <tpls c="4">
          <tpl fld="2" item="15"/>
          <tpl fld="6" item="250"/>
          <tpl fld="3" item="4"/>
          <tpl fld="0" item="1"/>
        </tpls>
      </n>
      <n v="9120262.7200000007" in="0">
        <tpls c="4">
          <tpl fld="2" item="15"/>
          <tpl fld="6" item="250"/>
          <tpl fld="3" item="1"/>
          <tpl fld="0" item="1"/>
        </tpls>
      </n>
      <n v="47215980.590000004" in="0">
        <tpls c="4">
          <tpl fld="2" item="15"/>
          <tpl fld="6" item="250"/>
          <tpl fld="3" item="6"/>
          <tpl fld="0" item="1"/>
        </tpls>
      </n>
      <n v="19450097.199999999" in="0">
        <tpls c="4">
          <tpl fld="2" item="15"/>
          <tpl fld="6" item="250"/>
          <tpl fld="3" item="2"/>
          <tpl fld="0" item="1"/>
        </tpls>
      </n>
      <n v="16122192.77" in="0">
        <tpls c="4">
          <tpl fld="2" item="15"/>
          <tpl fld="6" item="250"/>
          <tpl fld="3" item="3"/>
          <tpl fld="0" item="1"/>
        </tpls>
      </n>
      <n v="402759.27" in="0">
        <tpls c="4">
          <tpl fld="2" item="15"/>
          <tpl fld="6" item="250"/>
          <tpl fld="3" item="5"/>
          <tpl fld="0" item="1"/>
        </tpls>
      </n>
      <n v="300247.96999999997" in="0">
        <tpls c="4">
          <tpl fld="2" item="15"/>
          <tpl fld="6" item="250"/>
          <tpl fld="3" item="0"/>
          <tpl fld="0" item="1"/>
        </tpls>
      </n>
      <n v="10333.99" in="0">
        <tpls c="3">
          <tpl fld="1" item="17"/>
          <tpl fld="4" item="128"/>
          <tpl fld="0" item="0"/>
        </tpls>
      </n>
      <n v="5632595.6399999997" in="0">
        <tpls c="4">
          <tpl fld="2" item="16"/>
          <tpl fld="6" item="250"/>
          <tpl fld="3" item="4"/>
          <tpl fld="0" item="1"/>
        </tpls>
      </n>
      <n v="49268813.159999996" in="0">
        <tpls c="4">
          <tpl fld="2" item="16"/>
          <tpl fld="6" item="250"/>
          <tpl fld="3" item="6"/>
          <tpl fld="0" item="1"/>
        </tpls>
      </n>
      <n v="10073817.439999999" in="0">
        <tpls c="4">
          <tpl fld="2" item="16"/>
          <tpl fld="6" item="250"/>
          <tpl fld="3" item="1"/>
          <tpl fld="0" item="1"/>
        </tpls>
      </n>
      <n v="16611752.34" in="0">
        <tpls c="4">
          <tpl fld="2" item="16"/>
          <tpl fld="6" item="250"/>
          <tpl fld="3" item="3"/>
          <tpl fld="0" item="1"/>
        </tpls>
      </n>
      <n v="710514.03" in="0">
        <tpls c="4">
          <tpl fld="2" item="16"/>
          <tpl fld="6" item="250"/>
          <tpl fld="3" item="5"/>
          <tpl fld="0" item="1"/>
        </tpls>
      </n>
      <n v="20606465.219999999" in="0">
        <tpls c="4">
          <tpl fld="2" item="16"/>
          <tpl fld="6" item="250"/>
          <tpl fld="3" item="2"/>
          <tpl fld="0" item="1"/>
        </tpls>
      </n>
      <n v="273263.59999999998" in="0">
        <tpls c="4">
          <tpl fld="2" item="16"/>
          <tpl fld="6" item="250"/>
          <tpl fld="3" item="0"/>
          <tpl fld="0" item="1"/>
        </tpls>
      </n>
      <n v="10313.120000000001" in="0">
        <tpls c="3">
          <tpl fld="1" item="18"/>
          <tpl fld="4" item="128"/>
          <tpl fld="0" item="0"/>
        </tpls>
      </n>
      <n v="10503.32" in="0">
        <tpls c="3">
          <tpl fld="1" item="19"/>
          <tpl fld="4" item="128"/>
          <tpl fld="0" item="0"/>
        </tpls>
      </n>
      <n v="208763.79" in="0">
        <tpls c="4">
          <tpl fld="2" item="17"/>
          <tpl fld="6" item="250"/>
          <tpl fld="3" item="0"/>
          <tpl fld="0" item="1"/>
        </tpls>
      </n>
      <n v="5911286.6799999997" in="0">
        <tpls c="4">
          <tpl fld="2" item="17"/>
          <tpl fld="6" item="250"/>
          <tpl fld="3" item="4"/>
          <tpl fld="0" item="1"/>
        </tpls>
      </n>
      <n v="9071850.9499999993" in="0">
        <tpls c="4">
          <tpl fld="2" item="17"/>
          <tpl fld="6" item="250"/>
          <tpl fld="3" item="1"/>
          <tpl fld="0" item="1"/>
        </tpls>
      </n>
      <n v="50001463.799999997" in="0">
        <tpls c="4">
          <tpl fld="2" item="17"/>
          <tpl fld="6" item="250"/>
          <tpl fld="3" item="6"/>
          <tpl fld="0" item="1"/>
        </tpls>
      </n>
      <n v="151874.82999999999" in="0">
        <tpls c="4">
          <tpl fld="2" item="17"/>
          <tpl fld="6" item="250"/>
          <tpl fld="3" item="5"/>
          <tpl fld="0" item="1"/>
        </tpls>
      </n>
      <n v="16714678.119999999" in="0">
        <tpls c="4">
          <tpl fld="2" item="17"/>
          <tpl fld="6" item="250"/>
          <tpl fld="3" item="3"/>
          <tpl fld="0" item="1"/>
        </tpls>
      </n>
      <n v="22028730.329999998" in="0">
        <tpls c="4">
          <tpl fld="2" item="17"/>
          <tpl fld="6" item="250"/>
          <tpl fld="3" item="2"/>
          <tpl fld="0" item="1"/>
        </tpls>
      </n>
      <n v="96500.74" in="0">
        <tpls c="4">
          <tpl fld="2" item="18"/>
          <tpl fld="6" item="250"/>
          <tpl fld="3" item="5"/>
          <tpl fld="0" item="1"/>
        </tpls>
      </n>
      <n v="16787320.789999999" in="0">
        <tpls c="4">
          <tpl fld="2" item="18"/>
          <tpl fld="6" item="250"/>
          <tpl fld="3" item="3"/>
          <tpl fld="0" item="1"/>
        </tpls>
      </n>
      <n v="49828977.030000001" in="0">
        <tpls c="4">
          <tpl fld="2" item="18"/>
          <tpl fld="6" item="250"/>
          <tpl fld="3" item="6"/>
          <tpl fld="0" item="1"/>
        </tpls>
      </n>
      <n v="9372951.3499999996" in="0">
        <tpls c="4">
          <tpl fld="2" item="18"/>
          <tpl fld="6" item="250"/>
          <tpl fld="3" item="1"/>
          <tpl fld="0" item="1"/>
        </tpls>
      </n>
      <n v="273528.62" in="0">
        <tpls c="4">
          <tpl fld="2" item="18"/>
          <tpl fld="6" item="250"/>
          <tpl fld="3" item="0"/>
          <tpl fld="0" item="1"/>
        </tpls>
      </n>
      <n v="10656.24" in="0">
        <tpls c="3">
          <tpl fld="1" item="20"/>
          <tpl fld="4" item="128"/>
          <tpl fld="0" item="0"/>
        </tpls>
      </n>
      <n v="21897343.07" in="0">
        <tpls c="4">
          <tpl fld="2" item="18"/>
          <tpl fld="6" item="250"/>
          <tpl fld="3" item="2"/>
          <tpl fld="0" item="1"/>
        </tpls>
      </n>
      <n v="5207814.2" in="0">
        <tpls c="4">
          <tpl fld="2" item="18"/>
          <tpl fld="6" item="250"/>
          <tpl fld="3" item="4"/>
          <tpl fld="0" item="1"/>
        </tpls>
      </n>
      <n v="52219.8" in="0">
        <tpls c="4">
          <tpl fld="2" item="19"/>
          <tpl fld="6" item="250"/>
          <tpl fld="3" item="5"/>
          <tpl fld="0" item="1"/>
        </tpls>
      </n>
      <n v="24557738.329999998" in="0">
        <tpls c="4">
          <tpl fld="2" item="19"/>
          <tpl fld="6" item="250"/>
          <tpl fld="3" item="2"/>
          <tpl fld="0" item="1"/>
        </tpls>
      </n>
      <n v="10665.3" in="0">
        <tpls c="3">
          <tpl fld="1" item="21"/>
          <tpl fld="4" item="128"/>
          <tpl fld="0" item="0"/>
        </tpls>
      </n>
      <n v="10118416.869999999" in="0">
        <tpls c="4">
          <tpl fld="2" item="19"/>
          <tpl fld="6" item="250"/>
          <tpl fld="3" item="1"/>
          <tpl fld="0" item="1"/>
        </tpls>
      </n>
      <n v="52282806.939999998" in="0">
        <tpls c="4">
          <tpl fld="2" item="19"/>
          <tpl fld="6" item="250"/>
          <tpl fld="3" item="6"/>
          <tpl fld="0" item="1"/>
        </tpls>
      </n>
      <n v="270298.51" in="0">
        <tpls c="4">
          <tpl fld="2" item="19"/>
          <tpl fld="6" item="250"/>
          <tpl fld="3" item="0"/>
          <tpl fld="0" item="1"/>
        </tpls>
      </n>
      <n v="5472517.7999999998" in="0">
        <tpls c="4">
          <tpl fld="2" item="19"/>
          <tpl fld="6" item="250"/>
          <tpl fld="3" item="4"/>
          <tpl fld="0" item="1"/>
        </tpls>
      </n>
      <n v="17953867.98" in="0">
        <tpls c="4">
          <tpl fld="2" item="19"/>
          <tpl fld="6" item="250"/>
          <tpl fld="3" item="3"/>
          <tpl fld="0" item="1"/>
        </tpls>
      </n>
      <n v="339976.27" in="0">
        <tpls c="4">
          <tpl fld="2" item="20"/>
          <tpl fld="6" item="250"/>
          <tpl fld="3" item="0"/>
          <tpl fld="0" item="1"/>
        </tpls>
      </n>
      <n v="19735880.16" in="0">
        <tpls c="4">
          <tpl fld="2" item="20"/>
          <tpl fld="6" item="250"/>
          <tpl fld="3" item="3"/>
          <tpl fld="0" item="1"/>
        </tpls>
      </n>
      <n v="10934107.74" in="0">
        <tpls c="4">
          <tpl fld="2" item="20"/>
          <tpl fld="6" item="250"/>
          <tpl fld="3" item="1"/>
          <tpl fld="0" item="1"/>
        </tpls>
      </n>
      <n v="55431331.560000002" in="0">
        <tpls c="4">
          <tpl fld="2" item="20"/>
          <tpl fld="6" item="250"/>
          <tpl fld="3" item="6"/>
          <tpl fld="0" item="1"/>
        </tpls>
      </n>
      <n v="26114651.390000001" in="0">
        <tpls c="4">
          <tpl fld="2" item="20"/>
          <tpl fld="6" item="250"/>
          <tpl fld="3" item="2"/>
          <tpl fld="0" item="1"/>
        </tpls>
      </n>
      <n v="10866.75" in="0">
        <tpls c="3">
          <tpl fld="1" item="22"/>
          <tpl fld="4" item="128"/>
          <tpl fld="0" item="0"/>
        </tpls>
      </n>
      <n v="305789.71000000002" in="0">
        <tpls c="4">
          <tpl fld="2" item="20"/>
          <tpl fld="6" item="250"/>
          <tpl fld="3" item="5"/>
          <tpl fld="0" item="1"/>
        </tpls>
      </n>
      <n v="6998718.0999999996" in="0">
        <tpls c="4">
          <tpl fld="2" item="20"/>
          <tpl fld="6" item="250"/>
          <tpl fld="3" item="4"/>
          <tpl fld="0" item="1"/>
        </tpls>
      </n>
      <n v="21750960.09" in="0">
        <tpls c="4">
          <tpl fld="2" item="21"/>
          <tpl fld="6" item="250"/>
          <tpl fld="3" item="3"/>
          <tpl fld="0" item="1"/>
        </tpls>
      </n>
      <n v="5597507.4800000004" in="0">
        <tpls c="4">
          <tpl fld="2" item="21"/>
          <tpl fld="6" item="250"/>
          <tpl fld="3" item="4"/>
          <tpl fld="0" item="1"/>
        </tpls>
      </n>
      <n v="331853.3" in="0">
        <tpls c="4">
          <tpl fld="2" item="21"/>
          <tpl fld="6" item="250"/>
          <tpl fld="3" item="5"/>
          <tpl fld="0" item="1"/>
        </tpls>
      </n>
      <n v="375312.17" in="0">
        <tpls c="4">
          <tpl fld="2" item="21"/>
          <tpl fld="6" item="250"/>
          <tpl fld="3" item="0"/>
          <tpl fld="0" item="1"/>
        </tpls>
      </n>
      <n v="12078259.51" in="0">
        <tpls c="4">
          <tpl fld="2" item="21"/>
          <tpl fld="6" item="250"/>
          <tpl fld="3" item="1"/>
          <tpl fld="0" item="1"/>
        </tpls>
      </n>
      <n v="11240.16" in="0">
        <tpls c="3">
          <tpl fld="1" item="23"/>
          <tpl fld="4" item="128"/>
          <tpl fld="0" item="0"/>
        </tpls>
      </n>
      <n v="60458523.409999996" in="0">
        <tpls c="4">
          <tpl fld="2" item="21"/>
          <tpl fld="6" item="250"/>
          <tpl fld="3" item="6"/>
          <tpl fld="0" item="1"/>
        </tpls>
      </n>
      <n v="30047130.489999998" in="0">
        <tpls c="4">
          <tpl fld="2" item="21"/>
          <tpl fld="6" item="250"/>
          <tpl fld="3" item="2"/>
          <tpl fld="0" item="1"/>
        </tpls>
      </n>
      <n v="21928480.789999999" in="0">
        <tpls c="4">
          <tpl fld="2" item="22"/>
          <tpl fld="6" item="250"/>
          <tpl fld="3" item="3"/>
          <tpl fld="0" item="1"/>
        </tpls>
      </n>
      <n v="30764774.300000001" in="0">
        <tpls c="4">
          <tpl fld="2" item="22"/>
          <tpl fld="6" item="250"/>
          <tpl fld="3" item="2"/>
          <tpl fld="0" item="1"/>
        </tpls>
      </n>
      <n v="5812882.7300000004" in="0">
        <tpls c="4">
          <tpl fld="2" item="22"/>
          <tpl fld="6" item="250"/>
          <tpl fld="3" item="4"/>
          <tpl fld="0" item="1"/>
        </tpls>
      </n>
      <n v="320238.8" in="0">
        <tpls c="4">
          <tpl fld="2" item="22"/>
          <tpl fld="6" item="250"/>
          <tpl fld="3" item="0"/>
          <tpl fld="0" item="1"/>
        </tpls>
      </n>
      <n v="63169549.100000001" in="0">
        <tpls c="4">
          <tpl fld="2" item="22"/>
          <tpl fld="6" item="250"/>
          <tpl fld="3" item="6"/>
          <tpl fld="0" item="1"/>
        </tpls>
      </n>
      <n v="235196.95" in="0">
        <tpls c="4">
          <tpl fld="2" item="22"/>
          <tpl fld="6" item="250"/>
          <tpl fld="3" item="5"/>
          <tpl fld="0" item="1"/>
        </tpls>
      </n>
      <n v="12946297.689999999" in="0">
        <tpls c="4">
          <tpl fld="2" item="22"/>
          <tpl fld="6" item="250"/>
          <tpl fld="3" item="1"/>
          <tpl fld="0" item="1"/>
        </tpls>
      </n>
      <n v="11441.65" in="0">
        <tpls c="3">
          <tpl fld="1" item="24"/>
          <tpl fld="4" item="128"/>
          <tpl fld="0" item="0"/>
        </tpls>
      </n>
      <n v="11586.02" in="0">
        <tpls c="3">
          <tpl fld="1" item="25"/>
          <tpl fld="4" item="128"/>
          <tpl fld="0" item="0"/>
        </tpls>
      </n>
      <n v="23621931.719999999" in="0">
        <tpls c="4">
          <tpl fld="2" item="23"/>
          <tpl fld="6" item="250"/>
          <tpl fld="3" item="3"/>
          <tpl fld="0" item="1"/>
        </tpls>
      </n>
      <n v="34973153.82" in="0">
        <tpls c="4">
          <tpl fld="2" item="23"/>
          <tpl fld="6" item="250"/>
          <tpl fld="3" item="2"/>
          <tpl fld="0" item="1"/>
        </tpls>
      </n>
      <n v="68946004.140000001" in="0">
        <tpls c="4">
          <tpl fld="2" item="23"/>
          <tpl fld="6" item="250"/>
          <tpl fld="3" item="6"/>
          <tpl fld="0" item="1"/>
        </tpls>
      </n>
      <n v="379049.93" in="0">
        <tpls c="4">
          <tpl fld="2" item="23"/>
          <tpl fld="6" item="250"/>
          <tpl fld="3" item="5"/>
          <tpl fld="0" item="1"/>
        </tpls>
      </n>
      <n v="13920060.039999999" in="0">
        <tpls c="4">
          <tpl fld="2" item="23"/>
          <tpl fld="6" item="250"/>
          <tpl fld="3" item="1"/>
          <tpl fld="0" item="1"/>
        </tpls>
      </n>
      <n v="6365850.3700000001" in="0">
        <tpls c="4">
          <tpl fld="2" item="23"/>
          <tpl fld="6" item="250"/>
          <tpl fld="3" item="4"/>
          <tpl fld="0" item="1"/>
        </tpls>
      </n>
      <n v="372194.72" in="0">
        <tpls c="4">
          <tpl fld="2" item="23"/>
          <tpl fld="6" item="250"/>
          <tpl fld="3" item="0"/>
          <tpl fld="0" item="1"/>
        </tpls>
      </n>
      <n v="25739992.91" in="0">
        <tpls c="4">
          <tpl fld="2" item="24"/>
          <tpl fld="6" item="250"/>
          <tpl fld="3" item="3"/>
          <tpl fld="0" item="1"/>
        </tpls>
      </n>
      <n v="38888125.07" in="0">
        <tpls c="4">
          <tpl fld="2" item="24"/>
          <tpl fld="6" item="250"/>
          <tpl fld="3" item="2"/>
          <tpl fld="0" item="1"/>
        </tpls>
      </n>
      <n v="329985.57" in="0">
        <tpls c="4">
          <tpl fld="2" item="24"/>
          <tpl fld="6" item="250"/>
          <tpl fld="3" item="0"/>
          <tpl fld="0" item="1"/>
        </tpls>
      </n>
      <n v="6546632.5" in="0">
        <tpls c="4">
          <tpl fld="2" item="24"/>
          <tpl fld="6" item="250"/>
          <tpl fld="3" item="4"/>
          <tpl fld="0" item="1"/>
        </tpls>
      </n>
      <n v="77203522.540000007" in="0">
        <tpls c="4">
          <tpl fld="2" item="24"/>
          <tpl fld="6" item="250"/>
          <tpl fld="3" item="6"/>
          <tpl fld="0" item="1"/>
        </tpls>
      </n>
      <n v="14986911.92" in="0">
        <tpls c="4">
          <tpl fld="2" item="24"/>
          <tpl fld="6" item="250"/>
          <tpl fld="3" item="1"/>
          <tpl fld="0" item="1"/>
        </tpls>
      </n>
      <n v="423327.35" in="0">
        <tpls c="4">
          <tpl fld="2" item="24"/>
          <tpl fld="6" item="250"/>
          <tpl fld="3" item="5"/>
          <tpl fld="0" item="1"/>
        </tpls>
      </n>
      <n v="11568.36" in="0">
        <tpls c="3">
          <tpl fld="1" item="26"/>
          <tpl fld="4" item="128"/>
          <tpl fld="0" item="0"/>
        </tpls>
      </n>
      <n v="41215927.259999998" in="0">
        <tpls c="4">
          <tpl fld="2" item="25"/>
          <tpl fld="6" item="250"/>
          <tpl fld="3" item="2"/>
          <tpl fld="0" item="1"/>
        </tpls>
      </n>
      <n v="79938126.719999999" in="0">
        <tpls c="4">
          <tpl fld="2" item="25"/>
          <tpl fld="6" item="250"/>
          <tpl fld="3" item="6"/>
          <tpl fld="0" item="1"/>
        </tpls>
      </n>
      <n v="27549558.800000001" in="0">
        <tpls c="4">
          <tpl fld="2" item="25"/>
          <tpl fld="6" item="250"/>
          <tpl fld="3" item="3"/>
          <tpl fld="0" item="1"/>
        </tpls>
      </n>
      <n v="15315380.73" in="0">
        <tpls c="4">
          <tpl fld="2" item="25"/>
          <tpl fld="6" item="250"/>
          <tpl fld="3" item="1"/>
          <tpl fld="0" item="1"/>
        </tpls>
      </n>
      <n v="148915.59" in="0">
        <tpls c="4">
          <tpl fld="2" item="25"/>
          <tpl fld="6" item="250"/>
          <tpl fld="3" item="0"/>
          <tpl fld="0" item="1"/>
        </tpls>
      </n>
      <n v="5724973.3300000001" in="0">
        <tpls c="4">
          <tpl fld="2" item="25"/>
          <tpl fld="6" item="250"/>
          <tpl fld="3" item="4"/>
          <tpl fld="0" item="1"/>
        </tpls>
      </n>
      <n v="549267.28" in="0">
        <tpls c="4">
          <tpl fld="2" item="25"/>
          <tpl fld="6" item="250"/>
          <tpl fld="3" item="5"/>
          <tpl fld="0" item="1"/>
        </tpls>
      </n>
      <n v="11258.7" in="0">
        <tpls c="3">
          <tpl fld="1" item="27"/>
          <tpl fld="4" item="128"/>
          <tpl fld="0" item="0"/>
        </tpls>
      </n>
      <n v="27267481.719999999" in="0">
        <tpls c="4">
          <tpl fld="2" item="26"/>
          <tpl fld="6" item="250"/>
          <tpl fld="3" item="3"/>
          <tpl fld="0" item="1"/>
        </tpls>
      </n>
      <n v="11259.73" in="0">
        <tpls c="3">
          <tpl fld="1" item="28"/>
          <tpl fld="4" item="128"/>
          <tpl fld="0" item="0"/>
        </tpls>
      </n>
      <n v="7025700.8899999997" in="0">
        <tpls c="4">
          <tpl fld="2" item="26"/>
          <tpl fld="6" item="250"/>
          <tpl fld="3" item="4"/>
          <tpl fld="0" item="1"/>
        </tpls>
      </n>
      <n v="85268738.650000006" in="0">
        <tpls c="4">
          <tpl fld="2" item="26"/>
          <tpl fld="6" item="250"/>
          <tpl fld="3" item="6"/>
          <tpl fld="0" item="1"/>
        </tpls>
      </n>
      <n v="13818.24" in="0">
        <tpls c="4">
          <tpl fld="2" item="26"/>
          <tpl fld="6" item="250"/>
          <tpl fld="3" item="0"/>
          <tpl fld="0" item="1"/>
        </tpls>
      </n>
      <n v="14689329.720000001" in="0">
        <tpls c="4">
          <tpl fld="2" item="26"/>
          <tpl fld="6" item="250"/>
          <tpl fld="3" item="1"/>
          <tpl fld="0" item="1"/>
        </tpls>
      </n>
      <n v="44299216.719999999" in="0">
        <tpls c="4">
          <tpl fld="2" item="26"/>
          <tpl fld="6" item="250"/>
          <tpl fld="3" item="2"/>
          <tpl fld="0" item="1"/>
        </tpls>
      </n>
      <n v="486785.46" in="0">
        <tpls c="4">
          <tpl fld="2" item="26"/>
          <tpl fld="6" item="250"/>
          <tpl fld="3" item="5"/>
          <tpl fld="0" item="1"/>
        </tpls>
      </n>
      <n v="914058.88" in="0">
        <tpls c="4">
          <tpl fld="2" item="27"/>
          <tpl fld="6" item="250"/>
          <tpl fld="3" item="5"/>
          <tpl fld="0" item="1"/>
        </tpls>
      </n>
      <n v="294153.06" in="0">
        <tpls c="4">
          <tpl fld="2" item="27"/>
          <tpl fld="6" item="250"/>
          <tpl fld="3" item="0"/>
          <tpl fld="0" item="1"/>
        </tpls>
      </n>
      <n v="7672038.1799999997" in="0">
        <tpls c="4">
          <tpl fld="2" item="27"/>
          <tpl fld="6" item="250"/>
          <tpl fld="3" item="4"/>
          <tpl fld="0" item="1"/>
        </tpls>
      </n>
      <n v="32508364.940000001" in="0">
        <tpls c="4">
          <tpl fld="2" item="27"/>
          <tpl fld="6" item="250"/>
          <tpl fld="3" item="3"/>
          <tpl fld="0" item="1"/>
        </tpls>
      </n>
      <n v="45204118.729999997" in="0">
        <tpls c="4">
          <tpl fld="2" item="27"/>
          <tpl fld="6" item="250"/>
          <tpl fld="3" item="2"/>
          <tpl fld="0" item="1"/>
        </tpls>
      </n>
      <n v="15077340.17" in="0">
        <tpls c="4">
          <tpl fld="2" item="27"/>
          <tpl fld="6" item="250"/>
          <tpl fld="3" item="1"/>
          <tpl fld="0" item="1"/>
        </tpls>
      </n>
      <n v="91638466.379999995" in="0">
        <tpls c="4">
          <tpl fld="2" item="27"/>
          <tpl fld="6" item="250"/>
          <tpl fld="3" item="6"/>
          <tpl fld="0" item="1"/>
        </tpls>
      </n>
      <n v="11315.77" in="0">
        <tpls c="3">
          <tpl fld="1" item="29"/>
          <tpl fld="4" item="128"/>
          <tpl fld="0" item="0"/>
        </tpls>
      </n>
      <n v="7562469.6900000004" in="0">
        <tpls c="4">
          <tpl fld="2" item="28"/>
          <tpl fld="6" item="250"/>
          <tpl fld="3" item="4"/>
          <tpl fld="0" item="1"/>
        </tpls>
      </n>
      <n v="16577811.460000001" in="0">
        <tpls c="4">
          <tpl fld="2" item="28"/>
          <tpl fld="6" item="250"/>
          <tpl fld="3" item="1"/>
          <tpl fld="0" item="1"/>
        </tpls>
      </n>
      <n v="491787.55" in="0">
        <tpls c="4">
          <tpl fld="2" item="28"/>
          <tpl fld="6" item="250"/>
          <tpl fld="3" item="5"/>
          <tpl fld="0" item="1"/>
        </tpls>
      </n>
      <n v="49636317.469999999" in="0">
        <tpls c="4">
          <tpl fld="2" item="28"/>
          <tpl fld="6" item="250"/>
          <tpl fld="3" item="2"/>
          <tpl fld="0" item="1"/>
        </tpls>
      </n>
      <n v="389282.52" in="0">
        <tpls c="4">
          <tpl fld="2" item="28"/>
          <tpl fld="6" item="250"/>
          <tpl fld="3" item="0"/>
          <tpl fld="0" item="1"/>
        </tpls>
      </n>
      <n v="98418369.790000007" in="0">
        <tpls c="4">
          <tpl fld="2" item="28"/>
          <tpl fld="6" item="250"/>
          <tpl fld="3" item="6"/>
          <tpl fld="0" item="1"/>
        </tpls>
      </n>
      <n v="35270020.840000004" in="0">
        <tpls c="4">
          <tpl fld="2" item="28"/>
          <tpl fld="6" item="250"/>
          <tpl fld="3" item="3"/>
          <tpl fld="0" item="1"/>
        </tpls>
      </n>
      <n v="20582199.219999999" in="0">
        <tpls c="4">
          <tpl fld="2" item="0"/>
          <tpl fld="6" item="250"/>
          <tpl fld="3" item="1"/>
          <tpl fld="0" item="1"/>
        </tpls>
      </n>
      <n v="7568553.2300000004" in="0">
        <tpls c="4">
          <tpl fld="2" item="0"/>
          <tpl fld="6" item="250"/>
          <tpl fld="3" item="4"/>
          <tpl fld="0" item="1"/>
        </tpls>
      </n>
      <n v="46138322.359999999" in="0">
        <tpls c="4">
          <tpl fld="2" item="0"/>
          <tpl fld="6" item="250"/>
          <tpl fld="3" item="2"/>
          <tpl fld="0" item="1"/>
        </tpls>
      </n>
      <n v="96714067.730000004" in="0">
        <tpls c="4">
          <tpl fld="2" item="0"/>
          <tpl fld="6" item="250"/>
          <tpl fld="3" item="6"/>
          <tpl fld="0" item="1"/>
        </tpls>
      </n>
      <n v="409170.97" in="0">
        <tpls c="4">
          <tpl fld="2" item="0"/>
          <tpl fld="6" item="250"/>
          <tpl fld="3" item="0"/>
          <tpl fld="0" item="1"/>
        </tpls>
      </n>
      <n v="1312042.03" in="0">
        <tpls c="4">
          <tpl fld="2" item="0"/>
          <tpl fld="6" item="250"/>
          <tpl fld="3" item="5"/>
          <tpl fld="0" item="1"/>
        </tpls>
      </n>
      <n v="40932180" in="0">
        <tpls c="4">
          <tpl fld="2" item="29"/>
          <tpl fld="6" item="250"/>
          <tpl fld="3" item="3"/>
          <tpl fld="0" item="1"/>
        </tpls>
      </n>
      <n v="85000" in="0">
        <tpls c="4">
          <tpl fld="2" item="29"/>
          <tpl fld="6" item="250"/>
          <tpl fld="3" item="5"/>
          <tpl fld="0" item="1"/>
        </tpls>
      </n>
      <n v="88052" in="0">
        <tpls c="4">
          <tpl fld="2" item="29"/>
          <tpl fld="6" item="250"/>
          <tpl fld="3" item="0"/>
          <tpl fld="0" item="1"/>
        </tpls>
      </n>
      <n v="24982179" in="0">
        <tpls c="4">
          <tpl fld="2" item="29"/>
          <tpl fld="6" item="250"/>
          <tpl fld="3" item="1"/>
          <tpl fld="0" item="1"/>
        </tpls>
      </n>
      <n v="106043155" in="0">
        <tpls c="4">
          <tpl fld="2" item="29"/>
          <tpl fld="6" item="250"/>
          <tpl fld="3" item="6"/>
          <tpl fld="0" item="1"/>
        </tpls>
      </n>
      <n v="50125530" in="0">
        <tpls c="4">
          <tpl fld="2" item="29"/>
          <tpl fld="6" item="250"/>
          <tpl fld="3" item="2"/>
          <tpl fld="0" item="1"/>
        </tpls>
      </n>
      <n v="8440237" in="0">
        <tpls c="4">
          <tpl fld="2" item="29"/>
          <tpl fld="6" item="250"/>
          <tpl fld="3" item="4"/>
          <tpl fld="0" item="1"/>
        </tpls>
      </n>
      <n v="285853.84999999998" in="0">
        <tpls c="3">
          <tpl fld="5" item="3"/>
          <tpl fld="1" item="0"/>
          <tpl fld="0" item="0"/>
        </tpls>
      </n>
      <n v="216299.59" in="0">
        <tpls c="3">
          <tpl fld="5" item="3"/>
          <tpl fld="1" item="3"/>
          <tpl fld="0" item="0"/>
        </tpls>
      </n>
      <n v="226711.1" in="0">
        <tpls c="3">
          <tpl fld="5" item="3"/>
          <tpl fld="1" item="2"/>
          <tpl fld="0" item="0"/>
        </tpls>
      </n>
      <n v="76001973.51000002" in="0">
        <tpls c="4">
          <tpl fld="5" item="3"/>
          <tpl fld="2" item="1"/>
          <tpl fld="3" item="4"/>
          <tpl fld="0" item="1"/>
        </tpls>
      </n>
      <n v="92764833.430000007" in="0">
        <tpls c="4">
          <tpl fld="5" item="3"/>
          <tpl fld="2" item="2"/>
          <tpl fld="3" item="4"/>
          <tpl fld="0" item="1"/>
        </tpls>
      </n>
      <n v="718185425.92999983" in="0">
        <tpls c="4">
          <tpl fld="5" item="3"/>
          <tpl fld="2" item="2"/>
          <tpl fld="3" item="6"/>
          <tpl fld="0" item="1"/>
        </tpls>
      </n>
      <n v="608544497" in="0">
        <tpls c="4">
          <tpl fld="5" item="3"/>
          <tpl fld="2" item="1"/>
          <tpl fld="3" item="6"/>
          <tpl fld="0" item="1"/>
        </tpls>
      </n>
      <n v="26266088.380000003" in="0">
        <tpls c="4">
          <tpl fld="5" item="3"/>
          <tpl fld="2" item="2"/>
          <tpl fld="3" item="5"/>
          <tpl fld="0" item="1"/>
        </tpls>
      </n>
      <n v="4228021.8299999991" in="0">
        <tpls c="4">
          <tpl fld="5" item="3"/>
          <tpl fld="2" item="1"/>
          <tpl fld="3" item="0"/>
          <tpl fld="0" item="1"/>
        </tpls>
      </n>
      <n v="134280932.25" in="0">
        <tpls c="4">
          <tpl fld="5" item="3"/>
          <tpl fld="2" item="2"/>
          <tpl fld="3" item="1"/>
          <tpl fld="0" item="1"/>
        </tpls>
      </n>
      <n v="244356286.01000002" in="0">
        <tpls c="4">
          <tpl fld="5" item="3"/>
          <tpl fld="2" item="1"/>
          <tpl fld="3" item="2"/>
          <tpl fld="0" item="1"/>
        </tpls>
      </n>
      <n v="205951595.15999997" in="0">
        <tpls c="4">
          <tpl fld="5" item="3"/>
          <tpl fld="2" item="1"/>
          <tpl fld="3" item="3"/>
          <tpl fld="0" item="1"/>
        </tpls>
      </n>
      <n v="109018152.46999998" in="0">
        <tpls c="4">
          <tpl fld="5" item="3"/>
          <tpl fld="2" item="1"/>
          <tpl fld="3" item="1"/>
          <tpl fld="0" item="1"/>
        </tpls>
      </n>
      <n v="264054208.44" in="0">
        <tpls c="4">
          <tpl fld="5" item="3"/>
          <tpl fld="2" item="2"/>
          <tpl fld="3" item="2"/>
          <tpl fld="0" item="1"/>
        </tpls>
      </n>
      <n v="4322306.95" in="0">
        <tpls c="4">
          <tpl fld="5" item="3"/>
          <tpl fld="2" item="2"/>
          <tpl fld="3" item="0"/>
          <tpl fld="0" item="1"/>
        </tpls>
      </n>
      <n v="20155704.229999997" in="0">
        <tpls c="4">
          <tpl fld="5" item="3"/>
          <tpl fld="2" item="1"/>
          <tpl fld="3" item="5"/>
          <tpl fld="0" item="1"/>
        </tpls>
      </n>
      <n v="253760776.74000001" in="0">
        <tpls c="4">
          <tpl fld="5" item="3"/>
          <tpl fld="2" item="2"/>
          <tpl fld="3" item="3"/>
          <tpl fld="0" item="1"/>
        </tpls>
      </n>
      <n v="220850.4" in="0">
        <tpls c="3">
          <tpl fld="5" item="3"/>
          <tpl fld="1" item="4"/>
          <tpl fld="0" item="0"/>
        </tpls>
      </n>
      <n v="228570.55" in="0">
        <tpls c="3">
          <tpl fld="5" item="3"/>
          <tpl fld="1" item="5"/>
          <tpl fld="0" item="0"/>
        </tpls>
      </n>
      <n v="4574756.9200000009" in="0">
        <tpls c="4">
          <tpl fld="5" item="3"/>
          <tpl fld="2" item="4"/>
          <tpl fld="3" item="0"/>
          <tpl fld="0" item="1"/>
        </tpls>
      </n>
      <n v="280667974.11000007" in="0">
        <tpls c="4">
          <tpl fld="5" item="3"/>
          <tpl fld="2" item="4"/>
          <tpl fld="3" item="2"/>
          <tpl fld="0" item="1"/>
        </tpls>
      </n>
      <n v="99854235.190000013" in="0">
        <tpls c="4">
          <tpl fld="5" item="3"/>
          <tpl fld="2" item="4"/>
          <tpl fld="3" item="4"/>
          <tpl fld="0" item="1"/>
        </tpls>
      </n>
      <n v="271891333.19999999" in="0">
        <tpls c="4">
          <tpl fld="5" item="3"/>
          <tpl fld="2" item="4"/>
          <tpl fld="3" item="3"/>
          <tpl fld="0" item="1"/>
        </tpls>
      </n>
      <n v="112846907.93999998" in="0">
        <tpls c="4">
          <tpl fld="5" item="3"/>
          <tpl fld="2" item="3"/>
          <tpl fld="3" item="1"/>
          <tpl fld="0" item="1"/>
        </tpls>
      </n>
      <n v="627836930.19999993" in="0">
        <tpls c="4">
          <tpl fld="5" item="3"/>
          <tpl fld="2" item="3"/>
          <tpl fld="3" item="6"/>
          <tpl fld="0" item="1"/>
        </tpls>
      </n>
      <n v="230984.81" in="0">
        <tpls c="3">
          <tpl fld="5" item="3"/>
          <tpl fld="1" item="6"/>
          <tpl fld="0" item="0"/>
        </tpls>
      </n>
      <n v="21734172" in="0">
        <tpls c="4">
          <tpl fld="5" item="3"/>
          <tpl fld="2" item="3"/>
          <tpl fld="3" item="5"/>
          <tpl fld="0" item="1"/>
        </tpls>
      </n>
      <n v="250775850.96000001" in="0">
        <tpls c="4">
          <tpl fld="5" item="3"/>
          <tpl fld="2" item="3"/>
          <tpl fld="3" item="2"/>
          <tpl fld="0" item="1"/>
        </tpls>
      </n>
      <n v="214283427.71000001" in="0">
        <tpls c="4">
          <tpl fld="5" item="3"/>
          <tpl fld="2" item="3"/>
          <tpl fld="3" item="3"/>
          <tpl fld="0" item="1"/>
        </tpls>
      </n>
      <n v="4439579.83" in="0">
        <tpls c="4">
          <tpl fld="5" item="3"/>
          <tpl fld="2" item="3"/>
          <tpl fld="3" item="0"/>
          <tpl fld="0" item="1"/>
        </tpls>
      </n>
      <n v="143955076.30000001" in="0">
        <tpls c="4">
          <tpl fld="5" item="3"/>
          <tpl fld="2" item="4"/>
          <tpl fld="3" item="1"/>
          <tpl fld="0" item="1"/>
        </tpls>
      </n>
      <n v="79863075.220000014" in="0">
        <tpls c="4">
          <tpl fld="5" item="3"/>
          <tpl fld="2" item="3"/>
          <tpl fld="3" item="4"/>
          <tpl fld="0" item="1"/>
        </tpls>
      </n>
      <n v="24162147.340000004" in="0">
        <tpls c="4">
          <tpl fld="5" item="3"/>
          <tpl fld="2" item="4"/>
          <tpl fld="3" item="5"/>
          <tpl fld="0" item="1"/>
        </tpls>
      </n>
      <n v="750474664.25" in="0">
        <tpls c="4">
          <tpl fld="5" item="3"/>
          <tpl fld="2" item="4"/>
          <tpl fld="3" item="6"/>
          <tpl fld="0" item="1"/>
        </tpls>
      </n>
      <n v="223949.69" in="0">
        <tpls c="3">
          <tpl fld="5" item="3"/>
          <tpl fld="1" item="7"/>
          <tpl fld="0" item="0"/>
        </tpls>
      </n>
      <n v="257846026.73999995" in="0">
        <tpls c="4">
          <tpl fld="5" item="3"/>
          <tpl fld="2" item="5"/>
          <tpl fld="3" item="2"/>
          <tpl fld="0" item="1"/>
        </tpls>
      </n>
      <n v="24732347.120000001" in="0">
        <tpls c="4">
          <tpl fld="5" item="3"/>
          <tpl fld="2" item="6"/>
          <tpl fld="3" item="5"/>
          <tpl fld="0" item="1"/>
        </tpls>
      </n>
      <n v="229647425.70000002" in="0">
        <tpls c="4">
          <tpl fld="5" item="3"/>
          <tpl fld="2" item="5"/>
          <tpl fld="3" item="3"/>
          <tpl fld="0" item="1"/>
        </tpls>
      </n>
      <n v="120599883.09999999" in="0">
        <tpls c="4">
          <tpl fld="5" item="3"/>
          <tpl fld="2" item="5"/>
          <tpl fld="3" item="1"/>
          <tpl fld="0" item="1"/>
        </tpls>
      </n>
      <n v="226263.04000000001" in="0">
        <tpls c="3">
          <tpl fld="5" item="3"/>
          <tpl fld="1" item="9"/>
          <tpl fld="0" item="0"/>
        </tpls>
      </n>
      <n v="654642609.70999992" in="0">
        <tpls c="4">
          <tpl fld="5" item="3"/>
          <tpl fld="2" item="5"/>
          <tpl fld="3" item="6"/>
          <tpl fld="0" item="1"/>
        </tpls>
      </n>
      <n v="19326602.839999996" in="0">
        <tpls c="4">
          <tpl fld="5" item="3"/>
          <tpl fld="2" item="5"/>
          <tpl fld="3" item="5"/>
          <tpl fld="0" item="1"/>
        </tpls>
      </n>
      <n v="106664580.80999999" in="0">
        <tpls c="4">
          <tpl fld="5" item="3"/>
          <tpl fld="2" item="6"/>
          <tpl fld="3" item="4"/>
          <tpl fld="0" item="1"/>
        </tpls>
      </n>
      <n v="810976914.87" in="0">
        <tpls c="4">
          <tpl fld="5" item="3"/>
          <tpl fld="2" item="6"/>
          <tpl fld="3" item="6"/>
          <tpl fld="0" item="1"/>
        </tpls>
      </n>
      <n v="261870816.33000001" in="0">
        <tpls c="4">
          <tpl fld="5" item="3"/>
          <tpl fld="2" item="6"/>
          <tpl fld="3" item="2"/>
          <tpl fld="0" item="1"/>
        </tpls>
      </n>
      <n v="3947669.9400000004" in="0">
        <tpls c="4">
          <tpl fld="5" item="3"/>
          <tpl fld="2" item="5"/>
          <tpl fld="3" item="0"/>
          <tpl fld="0" item="1"/>
        </tpls>
      </n>
      <n v="4949663.68" in="0">
        <tpls c="4">
          <tpl fld="5" item="3"/>
          <tpl fld="2" item="6"/>
          <tpl fld="3" item="0"/>
          <tpl fld="0" item="1"/>
        </tpls>
      </n>
      <n v="86271246.360000014" in="0">
        <tpls c="4">
          <tpl fld="5" item="3"/>
          <tpl fld="2" item="5"/>
          <tpl fld="3" item="4"/>
          <tpl fld="0" item="1"/>
        </tpls>
      </n>
      <n v="293015736.42999995" in="0">
        <tpls c="4">
          <tpl fld="5" item="3"/>
          <tpl fld="2" item="6"/>
          <tpl fld="3" item="3"/>
          <tpl fld="0" item="1"/>
        </tpls>
      </n>
      <n v="152718266.18000001" in="0">
        <tpls c="4">
          <tpl fld="5" item="3"/>
          <tpl fld="2" item="6"/>
          <tpl fld="3" item="1"/>
          <tpl fld="0" item="1"/>
        </tpls>
      </n>
      <n v="232906.05" in="0">
        <tpls c="3">
          <tpl fld="5" item="3"/>
          <tpl fld="1" item="8"/>
          <tpl fld="0" item="0"/>
        </tpls>
      </n>
      <n v="154428590.68999997" in="0">
        <tpls c="4">
          <tpl fld="5" item="3"/>
          <tpl fld="2" item="7"/>
          <tpl fld="3" item="1"/>
          <tpl fld="0" item="1"/>
        </tpls>
      </n>
      <n v="4234354.47" in="0">
        <tpls c="4">
          <tpl fld="5" item="3"/>
          <tpl fld="2" item="8"/>
          <tpl fld="3" item="0"/>
          <tpl fld="0" item="1"/>
        </tpls>
      </n>
      <n v="667162673.68000007" in="0">
        <tpls c="4">
          <tpl fld="5" item="3"/>
          <tpl fld="2" item="8"/>
          <tpl fld="3" item="6"/>
          <tpl fld="0" item="1"/>
        </tpls>
      </n>
      <n v="94310248.039999992" in="0">
        <tpls c="4">
          <tpl fld="5" item="3"/>
          <tpl fld="2" item="8"/>
          <tpl fld="3" item="4"/>
          <tpl fld="0" item="1"/>
        </tpls>
      </n>
      <n v="128260822.51000001" in="0">
        <tpls c="4">
          <tpl fld="5" item="3"/>
          <tpl fld="2" item="8"/>
          <tpl fld="3" item="1"/>
          <tpl fld="0" item="1"/>
        </tpls>
      </n>
      <n v="309125016.58000004" in="0">
        <tpls c="4">
          <tpl fld="5" item="3"/>
          <tpl fld="2" item="7"/>
          <tpl fld="3" item="3"/>
          <tpl fld="0" item="1"/>
        </tpls>
      </n>
      <n v="266601025.51999998" in="0">
        <tpls c="4">
          <tpl fld="5" item="3"/>
          <tpl fld="2" item="7"/>
          <tpl fld="3" item="2"/>
          <tpl fld="0" item="1"/>
        </tpls>
      </n>
      <n v="237636230.13" in="0">
        <tpls c="4">
          <tpl fld="5" item="3"/>
          <tpl fld="2" item="8"/>
          <tpl fld="3" item="3"/>
          <tpl fld="0" item="1"/>
        </tpls>
      </n>
      <n v="19446881.920000006" in="0">
        <tpls c="4">
          <tpl fld="5" item="3"/>
          <tpl fld="2" item="7"/>
          <tpl fld="3" item="5"/>
          <tpl fld="0" item="1"/>
        </tpls>
      </n>
      <n v="858489022.88000011" in="0">
        <tpls c="4">
          <tpl fld="5" item="3"/>
          <tpl fld="2" item="7"/>
          <tpl fld="3" item="6"/>
          <tpl fld="0" item="1"/>
        </tpls>
      </n>
      <n v="5000097.8499999996" in="0">
        <tpls c="4">
          <tpl fld="5" item="3"/>
          <tpl fld="2" item="7"/>
          <tpl fld="3" item="0"/>
          <tpl fld="0" item="1"/>
        </tpls>
      </n>
      <n v="20528837.629999995" in="0">
        <tpls c="4">
          <tpl fld="5" item="3"/>
          <tpl fld="2" item="8"/>
          <tpl fld="3" item="5"/>
          <tpl fld="0" item="1"/>
        </tpls>
      </n>
      <n v="267291065.12" in="0">
        <tpls c="4">
          <tpl fld="5" item="3"/>
          <tpl fld="2" item="8"/>
          <tpl fld="3" item="2"/>
          <tpl fld="0" item="1"/>
        </tpls>
      </n>
      <n v="108977234.25" in="0">
        <tpls c="4">
          <tpl fld="5" item="3"/>
          <tpl fld="2" item="7"/>
          <tpl fld="3" item="4"/>
          <tpl fld="0" item="1"/>
        </tpls>
      </n>
      <n v="234563.18" in="0">
        <tpls c="3">
          <tpl fld="5" item="3"/>
          <tpl fld="1" item="10"/>
          <tpl fld="0" item="0"/>
        </tpls>
      </n>
      <n v="311339733.06" in="0">
        <tpls c="4">
          <tpl fld="5" item="3"/>
          <tpl fld="2" item="9"/>
          <tpl fld="3" item="3"/>
          <tpl fld="0" item="1"/>
        </tpls>
      </n>
      <n v="878924549.81999993" in="0">
        <tpls c="4">
          <tpl fld="5" item="3"/>
          <tpl fld="2" item="9"/>
          <tpl fld="3" item="6"/>
          <tpl fld="0" item="1"/>
        </tpls>
      </n>
      <n v="5139421.9600000009" in="0">
        <tpls c="4">
          <tpl fld="5" item="3"/>
          <tpl fld="2" item="9"/>
          <tpl fld="3" item="0"/>
          <tpl fld="0" item="1"/>
        </tpls>
      </n>
      <n v="281526794.11000001" in="0">
        <tpls c="4">
          <tpl fld="5" item="3"/>
          <tpl fld="2" item="9"/>
          <tpl fld="3" item="2"/>
          <tpl fld="0" item="1"/>
        </tpls>
      </n>
      <n v="164726360.69" in="0">
        <tpls c="4">
          <tpl fld="5" item="3"/>
          <tpl fld="2" item="9"/>
          <tpl fld="3" item="1"/>
          <tpl fld="0" item="1"/>
        </tpls>
      </n>
      <n v="111002972.89999999" in="0">
        <tpls c="4">
          <tpl fld="5" item="3"/>
          <tpl fld="2" item="9"/>
          <tpl fld="3" item="4"/>
          <tpl fld="0" item="1"/>
        </tpls>
      </n>
      <n v="15653076.929999996" in="0">
        <tpls c="4">
          <tpl fld="5" item="3"/>
          <tpl fld="2" item="9"/>
          <tpl fld="3" item="5"/>
          <tpl fld="0" item="1"/>
        </tpls>
      </n>
      <n v="236438.09" in="0">
        <tpls c="3">
          <tpl fld="5" item="3"/>
          <tpl fld="1" item="11"/>
          <tpl fld="0" item="0"/>
        </tpls>
      </n>
      <n v="119060806.95999999" in="0">
        <tpls c="4">
          <tpl fld="5" item="3"/>
          <tpl fld="2" item="10"/>
          <tpl fld="3" item="4"/>
          <tpl fld="0" item="1"/>
        </tpls>
      </n>
      <n v="321371499.02999997" in="0">
        <tpls c="4">
          <tpl fld="5" item="3"/>
          <tpl fld="2" item="10"/>
          <tpl fld="3" item="2"/>
          <tpl fld="0" item="1"/>
        </tpls>
      </n>
      <n v="171550290.06" in="0">
        <tpls c="4">
          <tpl fld="5" item="3"/>
          <tpl fld="2" item="10"/>
          <tpl fld="3" item="1"/>
          <tpl fld="0" item="1"/>
        </tpls>
      </n>
      <n v="5787179.7399999993" in="0">
        <tpls c="4">
          <tpl fld="5" item="3"/>
          <tpl fld="2" item="10"/>
          <tpl fld="3" item="0"/>
          <tpl fld="0" item="1"/>
        </tpls>
      </n>
      <n v="903878947.21999991" in="0">
        <tpls c="4">
          <tpl fld="5" item="3"/>
          <tpl fld="2" item="10"/>
          <tpl fld="3" item="6"/>
          <tpl fld="0" item="1"/>
        </tpls>
      </n>
      <n v="321439337.01999998" in="0">
        <tpls c="4">
          <tpl fld="5" item="3"/>
          <tpl fld="2" item="10"/>
          <tpl fld="3" item="3"/>
          <tpl fld="0" item="1"/>
        </tpls>
      </n>
      <n v="16083302.810000001" in="0">
        <tpls c="4">
          <tpl fld="5" item="3"/>
          <tpl fld="2" item="10"/>
          <tpl fld="3" item="5"/>
          <tpl fld="0" item="1"/>
        </tpls>
      </n>
      <n v="240081.7" in="0">
        <tpls c="3">
          <tpl fld="5" item="3"/>
          <tpl fld="1" item="12"/>
          <tpl fld="0" item="0"/>
        </tpls>
      </n>
      <n v="241592.11" in="0">
        <tpls c="3">
          <tpl fld="5" item="3"/>
          <tpl fld="1" item="13"/>
          <tpl fld="0" item="0"/>
        </tpls>
      </n>
      <n v="6077504.4500000002" in="0">
        <tpls c="4">
          <tpl fld="5" item="3"/>
          <tpl fld="2" item="11"/>
          <tpl fld="3" item="0"/>
          <tpl fld="0" item="1"/>
        </tpls>
      </n>
      <n v="367356378.87000006" in="0">
        <tpls c="4">
          <tpl fld="5" item="3"/>
          <tpl fld="2" item="11"/>
          <tpl fld="3" item="2"/>
          <tpl fld="0" item="1"/>
        </tpls>
      </n>
      <n v="182727087.37999997" in="0">
        <tpls c="4">
          <tpl fld="5" item="3"/>
          <tpl fld="2" item="11"/>
          <tpl fld="3" item="1"/>
          <tpl fld="0" item="1"/>
        </tpls>
      </n>
      <n v="11898555.389999999" in="0">
        <tpls c="4">
          <tpl fld="5" item="3"/>
          <tpl fld="2" item="11"/>
          <tpl fld="3" item="5"/>
          <tpl fld="0" item="1"/>
        </tpls>
      </n>
      <n v="123029650.70999999" in="0">
        <tpls c="4">
          <tpl fld="5" item="3"/>
          <tpl fld="2" item="11"/>
          <tpl fld="3" item="4"/>
          <tpl fld="0" item="1"/>
        </tpls>
      </n>
      <n v="337233782.31000006" in="0">
        <tpls c="4">
          <tpl fld="5" item="3"/>
          <tpl fld="2" item="11"/>
          <tpl fld="3" item="3"/>
          <tpl fld="0" item="1"/>
        </tpls>
      </n>
      <n v="942234643.61999989" in="0">
        <tpls c="4">
          <tpl fld="5" item="3"/>
          <tpl fld="2" item="11"/>
          <tpl fld="3" item="6"/>
          <tpl fld="0" item="1"/>
        </tpls>
      </n>
      <n v="5943526.4700000007" in="0">
        <tpls c="4">
          <tpl fld="5" item="3"/>
          <tpl fld="2" item="12"/>
          <tpl fld="3" item="0"/>
          <tpl fld="0" item="1"/>
        </tpls>
      </n>
      <n v="989217585.17000008" in="0">
        <tpls c="4">
          <tpl fld="5" item="3"/>
          <tpl fld="2" item="12"/>
          <tpl fld="3" item="6"/>
          <tpl fld="0" item="1"/>
        </tpls>
      </n>
      <n v="194005047.18000001" in="0">
        <tpls c="4">
          <tpl fld="5" item="3"/>
          <tpl fld="2" item="12"/>
          <tpl fld="3" item="1"/>
          <tpl fld="0" item="1"/>
        </tpls>
      </n>
      <n v="352565462.42999995" in="0">
        <tpls c="4">
          <tpl fld="5" item="3"/>
          <tpl fld="2" item="12"/>
          <tpl fld="3" item="3"/>
          <tpl fld="0" item="1"/>
        </tpls>
      </n>
      <n v="122969439.00999999" in="0">
        <tpls c="4">
          <tpl fld="5" item="3"/>
          <tpl fld="2" item="12"/>
          <tpl fld="3" item="4"/>
          <tpl fld="0" item="1"/>
        </tpls>
      </n>
      <n v="416304559.43999994" in="0">
        <tpls c="4">
          <tpl fld="5" item="3"/>
          <tpl fld="2" item="12"/>
          <tpl fld="3" item="2"/>
          <tpl fld="0" item="1"/>
        </tpls>
      </n>
      <n v="10871503.219999999" in="0">
        <tpls c="4">
          <tpl fld="5" item="3"/>
          <tpl fld="2" item="12"/>
          <tpl fld="3" item="5"/>
          <tpl fld="0" item="1"/>
        </tpls>
      </n>
      <n v="244002.46" in="0">
        <tpls c="3">
          <tpl fld="5" item="3"/>
          <tpl fld="1" item="14"/>
          <tpl fld="0" item="0"/>
        </tpls>
      </n>
      <n v="6410491.0899999999" in="0">
        <tpls c="4">
          <tpl fld="5" item="3"/>
          <tpl fld="2" item="13"/>
          <tpl fld="3" item="0"/>
          <tpl fld="0" item="1"/>
        </tpls>
      </n>
      <n v="373853506.39999998" in="0">
        <tpls c="4">
          <tpl fld="5" item="3"/>
          <tpl fld="2" item="13"/>
          <tpl fld="3" item="3"/>
          <tpl fld="0" item="1"/>
        </tpls>
      </n>
      <n v="1055669441.5100001" in="0">
        <tpls c="4">
          <tpl fld="5" item="3"/>
          <tpl fld="2" item="13"/>
          <tpl fld="3" item="6"/>
          <tpl fld="0" item="1"/>
        </tpls>
      </n>
      <n v="12245571.719999999" in="0">
        <tpls c="4">
          <tpl fld="5" item="3"/>
          <tpl fld="2" item="13"/>
          <tpl fld="3" item="5"/>
          <tpl fld="0" item="1"/>
        </tpls>
      </n>
      <n v="138288812.44" in="0">
        <tpls c="4">
          <tpl fld="5" item="3"/>
          <tpl fld="2" item="13"/>
          <tpl fld="3" item="4"/>
          <tpl fld="0" item="1"/>
        </tpls>
      </n>
      <n v="456082791.02000004" in="0">
        <tpls c="4">
          <tpl fld="5" item="3"/>
          <tpl fld="2" item="13"/>
          <tpl fld="3" item="2"/>
          <tpl fld="0" item="1"/>
        </tpls>
      </n>
      <n v="205812768.25999999" in="0">
        <tpls c="4">
          <tpl fld="5" item="3"/>
          <tpl fld="2" item="13"/>
          <tpl fld="3" item="1"/>
          <tpl fld="0" item="1"/>
        </tpls>
      </n>
      <n v="247236.09" in="0">
        <tpls c="3">
          <tpl fld="5" item="3"/>
          <tpl fld="1" item="15"/>
          <tpl fld="0" item="0"/>
        </tpls>
      </n>
      <n v="1128063655.49" in="0">
        <tpls c="4">
          <tpl fld="5" item="3"/>
          <tpl fld="2" item="14"/>
          <tpl fld="3" item="6"/>
          <tpl fld="0" item="1"/>
        </tpls>
      </n>
      <n v="520341246.07999998" in="0">
        <tpls c="4">
          <tpl fld="5" item="3"/>
          <tpl fld="2" item="14"/>
          <tpl fld="3" item="2"/>
          <tpl fld="0" item="1"/>
        </tpls>
      </n>
      <n v="132165759.03" in="0">
        <tpls c="4">
          <tpl fld="5" item="3"/>
          <tpl fld="2" item="14"/>
          <tpl fld="3" item="4"/>
          <tpl fld="0" item="1"/>
        </tpls>
      </n>
      <n v="9561701.7300000004" in="0">
        <tpls c="4">
          <tpl fld="5" item="3"/>
          <tpl fld="2" item="14"/>
          <tpl fld="3" item="5"/>
          <tpl fld="0" item="1"/>
        </tpls>
      </n>
      <n v="223359404.64999995" in="0">
        <tpls c="4">
          <tpl fld="5" item="3"/>
          <tpl fld="2" item="14"/>
          <tpl fld="3" item="1"/>
          <tpl fld="0" item="1"/>
        </tpls>
      </n>
      <n v="398278350.25999993" in="0">
        <tpls c="4">
          <tpl fld="5" item="3"/>
          <tpl fld="2" item="14"/>
          <tpl fld="3" item="3"/>
          <tpl fld="0" item="1"/>
        </tpls>
      </n>
      <n v="5762304.9499999993" in="0">
        <tpls c="4">
          <tpl fld="5" item="3"/>
          <tpl fld="2" item="14"/>
          <tpl fld="3" item="0"/>
          <tpl fld="0" item="1"/>
        </tpls>
      </n>
      <n v="250093.38" in="0">
        <tpls c="3">
          <tpl fld="5" item="3"/>
          <tpl fld="1" item="16"/>
          <tpl fld="0" item="0"/>
        </tpls>
      </n>
      <n v="134315843.07000002" in="0">
        <tpls c="4">
          <tpl fld="5" item="3"/>
          <tpl fld="2" item="15"/>
          <tpl fld="3" item="4"/>
          <tpl fld="0" item="1"/>
        </tpls>
      </n>
      <n v="4743862.25" in="0">
        <tpls c="4">
          <tpl fld="5" item="3"/>
          <tpl fld="2" item="15"/>
          <tpl fld="3" item="0"/>
          <tpl fld="0" item="1"/>
        </tpls>
      </n>
      <n v="8175040.0800000019" in="0">
        <tpls c="4">
          <tpl fld="5" item="3"/>
          <tpl fld="2" item="15"/>
          <tpl fld="3" item="5"/>
          <tpl fld="0" item="1"/>
        </tpls>
      </n>
      <n v="490431078.54999995" in="0">
        <tpls c="4">
          <tpl fld="5" item="3"/>
          <tpl fld="2" item="15"/>
          <tpl fld="3" item="2"/>
          <tpl fld="0" item="1"/>
        </tpls>
      </n>
      <n v="399709002.14999998" in="0">
        <tpls c="4">
          <tpl fld="5" item="3"/>
          <tpl fld="2" item="15"/>
          <tpl fld="3" item="3"/>
          <tpl fld="0" item="1"/>
        </tpls>
      </n>
      <n v="226776667.01999998" in="0">
        <tpls c="4">
          <tpl fld="5" item="3"/>
          <tpl fld="2" item="15"/>
          <tpl fld="3" item="1"/>
          <tpl fld="0" item="1"/>
        </tpls>
      </n>
      <n v="1130202849.1700001" in="0">
        <tpls c="4">
          <tpl fld="5" item="3"/>
          <tpl fld="2" item="15"/>
          <tpl fld="3" item="6"/>
          <tpl fld="0" item="1"/>
        </tpls>
      </n>
      <n v="253122.09" in="0">
        <tpls c="3">
          <tpl fld="5" item="3"/>
          <tpl fld="1" item="17"/>
          <tpl fld="0" item="0"/>
        </tpls>
      </n>
      <n v="408304574.01999992" in="0">
        <tpls c="4">
          <tpl fld="5" item="3"/>
          <tpl fld="2" item="16"/>
          <tpl fld="3" item="3"/>
          <tpl fld="0" item="1"/>
        </tpls>
      </n>
      <n v="239377523.93000001" in="0">
        <tpls c="4">
          <tpl fld="5" item="3"/>
          <tpl fld="2" item="16"/>
          <tpl fld="3" item="1"/>
          <tpl fld="0" item="1"/>
        </tpls>
      </n>
      <n v="11480001.340000002" in="0">
        <tpls c="4">
          <tpl fld="5" item="3"/>
          <tpl fld="2" item="16"/>
          <tpl fld="3" item="5"/>
          <tpl fld="0" item="1"/>
        </tpls>
      </n>
      <n v="5342723.83" in="0">
        <tpls c="4">
          <tpl fld="5" item="3"/>
          <tpl fld="2" item="16"/>
          <tpl fld="3" item="0"/>
          <tpl fld="0" item="1"/>
        </tpls>
      </n>
      <n v="256396.49" in="0">
        <tpls c="3">
          <tpl fld="5" item="3"/>
          <tpl fld="1" item="18"/>
          <tpl fld="0" item="0"/>
        </tpls>
      </n>
      <n v="1155001589.1399999" in="0">
        <tpls c="4">
          <tpl fld="5" item="3"/>
          <tpl fld="2" item="16"/>
          <tpl fld="3" item="6"/>
          <tpl fld="0" item="1"/>
        </tpls>
      </n>
      <n v="504798939.93000001" in="0">
        <tpls c="4">
          <tpl fld="5" item="3"/>
          <tpl fld="2" item="16"/>
          <tpl fld="3" item="2"/>
          <tpl fld="0" item="1"/>
        </tpls>
      </n>
      <n v="147797875.81" in="0">
        <tpls c="4">
          <tpl fld="5" item="3"/>
          <tpl fld="2" item="16"/>
          <tpl fld="3" item="4"/>
          <tpl fld="0" item="1"/>
        </tpls>
      </n>
      <n v="260053.35" in="0">
        <tpls c="3">
          <tpl fld="5" item="3"/>
          <tpl fld="1" item="19"/>
          <tpl fld="0" item="0"/>
        </tpls>
      </n>
      <n v="9722280.0800000019" in="0">
        <tpls c="4">
          <tpl fld="5" item="3"/>
          <tpl fld="2" item="17"/>
          <tpl fld="3" item="5"/>
          <tpl fld="0" item="1"/>
        </tpls>
      </n>
      <n v="410097436.32999998" in="0">
        <tpls c="4">
          <tpl fld="5" item="3"/>
          <tpl fld="2" item="17"/>
          <tpl fld="3" item="3"/>
          <tpl fld="0" item="1"/>
        </tpls>
      </n>
      <n v="5177575.6300000008" in="0">
        <tpls c="4">
          <tpl fld="5" item="3"/>
          <tpl fld="2" item="17"/>
          <tpl fld="3" item="0"/>
          <tpl fld="0" item="1"/>
        </tpls>
      </n>
      <n v="1159618997.5099998" in="0">
        <tpls c="4">
          <tpl fld="5" item="3"/>
          <tpl fld="2" item="17"/>
          <tpl fld="3" item="6"/>
          <tpl fld="0" item="1"/>
        </tpls>
      </n>
      <n v="534714175.07999998" in="0">
        <tpls c="4">
          <tpl fld="5" item="3"/>
          <tpl fld="2" item="17"/>
          <tpl fld="3" item="2"/>
          <tpl fld="0" item="1"/>
        </tpls>
      </n>
      <n v="150371278.89000002" in="0">
        <tpls c="4">
          <tpl fld="5" item="3"/>
          <tpl fld="2" item="17"/>
          <tpl fld="3" item="4"/>
          <tpl fld="0" item="1"/>
        </tpls>
      </n>
      <n v="245220261.31999993" in="0">
        <tpls c="4">
          <tpl fld="5" item="3"/>
          <tpl fld="2" item="17"/>
          <tpl fld="3" item="1"/>
          <tpl fld="0" item="1"/>
        </tpls>
      </n>
      <n v="247296631.05999997" in="0">
        <tpls c="4">
          <tpl fld="5" item="3"/>
          <tpl fld="2" item="18"/>
          <tpl fld="3" item="1"/>
          <tpl fld="0" item="1"/>
        </tpls>
      </n>
      <n v="423792611.70000005" in="0">
        <tpls c="4">
          <tpl fld="5" item="3"/>
          <tpl fld="2" item="18"/>
          <tpl fld="3" item="3"/>
          <tpl fld="0" item="1"/>
        </tpls>
      </n>
      <n v="1192525160.6899998" in="0">
        <tpls c="4">
          <tpl fld="5" item="3"/>
          <tpl fld="2" item="18"/>
          <tpl fld="3" item="6"/>
          <tpl fld="0" item="1"/>
        </tpls>
      </n>
      <n v="266509.45" in="0">
        <tpls c="3">
          <tpl fld="5" item="3"/>
          <tpl fld="1" item="20"/>
          <tpl fld="0" item="0"/>
        </tpls>
      </n>
      <n v="546038433.79999995" in="0">
        <tpls c="4">
          <tpl fld="5" item="3"/>
          <tpl fld="2" item="18"/>
          <tpl fld="3" item="2"/>
          <tpl fld="0" item="1"/>
        </tpls>
      </n>
      <n v="150938341.46999997" in="0">
        <tpls c="4">
          <tpl fld="5" item="3"/>
          <tpl fld="2" item="18"/>
          <tpl fld="3" item="4"/>
          <tpl fld="0" item="1"/>
        </tpls>
      </n>
      <n v="8547999.3400000017" in="0">
        <tpls c="4">
          <tpl fld="5" item="3"/>
          <tpl fld="2" item="18"/>
          <tpl fld="3" item="5"/>
          <tpl fld="0" item="1"/>
        </tpls>
      </n>
      <n v="5919854.6900000013" in="0">
        <tpls c="4">
          <tpl fld="5" item="3"/>
          <tpl fld="2" item="18"/>
          <tpl fld="3" item="0"/>
          <tpl fld="0" item="1"/>
        </tpls>
      </n>
      <n v="14408153.68" in="0">
        <tpls c="4">
          <tpl fld="5" item="3"/>
          <tpl fld="2" item="19"/>
          <tpl fld="3" item="5"/>
          <tpl fld="0" item="1"/>
        </tpls>
      </n>
      <n v="271667.34999999998" in="0">
        <tpls c="3">
          <tpl fld="5" item="3"/>
          <tpl fld="1" item="21"/>
          <tpl fld="0" item="0"/>
        </tpls>
      </n>
      <n v="177998476.87" in="0">
        <tpls c="4">
          <tpl fld="5" item="3"/>
          <tpl fld="2" item="19"/>
          <tpl fld="3" item="4"/>
          <tpl fld="0" item="1"/>
        </tpls>
      </n>
      <n v="1256754054.6600001" in="0">
        <tpls c="4">
          <tpl fld="5" item="3"/>
          <tpl fld="2" item="19"/>
          <tpl fld="3" item="6"/>
          <tpl fld="0" item="1"/>
        </tpls>
      </n>
      <n v="6588397.0899999989" in="0">
        <tpls c="4">
          <tpl fld="5" item="3"/>
          <tpl fld="2" item="19"/>
          <tpl fld="3" item="0"/>
          <tpl fld="0" item="1"/>
        </tpls>
      </n>
      <n v="272212164.31999993" in="0">
        <tpls c="4">
          <tpl fld="5" item="3"/>
          <tpl fld="2" item="19"/>
          <tpl fld="3" item="1"/>
          <tpl fld="0" item="1"/>
        </tpls>
      </n>
      <n v="608214061.60000014" in="0">
        <tpls c="4">
          <tpl fld="5" item="3"/>
          <tpl fld="2" item="19"/>
          <tpl fld="3" item="2"/>
          <tpl fld="0" item="1"/>
        </tpls>
      </n>
      <n v="451528373.21000004" in="0">
        <tpls c="4">
          <tpl fld="5" item="3"/>
          <tpl fld="2" item="19"/>
          <tpl fld="3" item="3"/>
          <tpl fld="0" item="1"/>
        </tpls>
      </n>
      <n v="299254953.13999999" in="0">
        <tpls c="4">
          <tpl fld="5" item="3"/>
          <tpl fld="2" item="20"/>
          <tpl fld="3" item="1"/>
          <tpl fld="0" item="1"/>
        </tpls>
      </n>
      <n v="7793555.0599999987" in="0">
        <tpls c="4">
          <tpl fld="5" item="3"/>
          <tpl fld="2" item="20"/>
          <tpl fld="3" item="0"/>
          <tpl fld="0" item="1"/>
        </tpls>
      </n>
      <n v="1321491650.78" in="0">
        <tpls c="4">
          <tpl fld="5" item="3"/>
          <tpl fld="2" item="20"/>
          <tpl fld="3" item="6"/>
          <tpl fld="0" item="1"/>
        </tpls>
      </n>
      <n v="279368.34000000003" in="0">
        <tpls c="3">
          <tpl fld="5" item="3"/>
          <tpl fld="1" item="22"/>
          <tpl fld="0" item="0"/>
        </tpls>
      </n>
      <n v="182307739.14999998" in="0">
        <tpls c="4">
          <tpl fld="5" item="3"/>
          <tpl fld="2" item="20"/>
          <tpl fld="3" item="4"/>
          <tpl fld="0" item="1"/>
        </tpls>
      </n>
      <n v="639690068.96999991" in="0">
        <tpls c="4">
          <tpl fld="5" item="3"/>
          <tpl fld="2" item="20"/>
          <tpl fld="3" item="2"/>
          <tpl fld="0" item="1"/>
        </tpls>
      </n>
      <n v="20158086.739999998" in="0">
        <tpls c="4">
          <tpl fld="5" item="3"/>
          <tpl fld="2" item="20"/>
          <tpl fld="3" item="5"/>
          <tpl fld="0" item="1"/>
        </tpls>
      </n>
      <n v="482103239.41000009" in="0">
        <tpls c="4">
          <tpl fld="5" item="3"/>
          <tpl fld="2" item="20"/>
          <tpl fld="3" item="3"/>
          <tpl fld="0" item="1"/>
        </tpls>
      </n>
      <n v="1426231556.3600004" in="0">
        <tpls c="4">
          <tpl fld="5" item="3"/>
          <tpl fld="2" item="21"/>
          <tpl fld="3" item="6"/>
          <tpl fld="0" item="1"/>
        </tpls>
      </n>
      <n v="325384911.87000006" in="0">
        <tpls c="4">
          <tpl fld="5" item="3"/>
          <tpl fld="2" item="21"/>
          <tpl fld="3" item="1"/>
          <tpl fld="0" item="1"/>
        </tpls>
      </n>
      <n v="729126401.38999987" in="0">
        <tpls c="4">
          <tpl fld="5" item="3"/>
          <tpl fld="2" item="21"/>
          <tpl fld="3" item="2"/>
          <tpl fld="0" item="1"/>
        </tpls>
      </n>
      <n v="524893246.47999996" in="0">
        <tpls c="4">
          <tpl fld="5" item="3"/>
          <tpl fld="2" item="21"/>
          <tpl fld="3" item="3"/>
          <tpl fld="0" item="1"/>
        </tpls>
      </n>
      <n v="201520721.75999996" in="0">
        <tpls c="4">
          <tpl fld="5" item="3"/>
          <tpl fld="2" item="21"/>
          <tpl fld="3" item="4"/>
          <tpl fld="0" item="1"/>
        </tpls>
      </n>
      <n v="286586.53999999998" in="0">
        <tpls c="3">
          <tpl fld="5" item="3"/>
          <tpl fld="1" item="23"/>
          <tpl fld="0" item="0"/>
        </tpls>
      </n>
      <n v="8327103.6900000004" in="0">
        <tpls c="4">
          <tpl fld="5" item="3"/>
          <tpl fld="2" item="21"/>
          <tpl fld="3" item="0"/>
          <tpl fld="0" item="1"/>
        </tpls>
      </n>
      <n v="20722850.600000001" in="0">
        <tpls c="4">
          <tpl fld="5" item="3"/>
          <tpl fld="2" item="21"/>
          <tpl fld="3" item="5"/>
          <tpl fld="0" item="1"/>
        </tpls>
      </n>
      <n v="341136927.96999997" in="0">
        <tpls c="4">
          <tpl fld="5" item="3"/>
          <tpl fld="2" item="22"/>
          <tpl fld="3" item="1"/>
          <tpl fld="0" item="1"/>
        </tpls>
      </n>
      <n v="562800977.29000008" in="0">
        <tpls c="4">
          <tpl fld="5" item="3"/>
          <tpl fld="2" item="22"/>
          <tpl fld="3" item="3"/>
          <tpl fld="0" item="1"/>
        </tpls>
      </n>
      <n v="194393415.94999999" in="0">
        <tpls c="4">
          <tpl fld="5" item="3"/>
          <tpl fld="2" item="22"/>
          <tpl fld="3" item="4"/>
          <tpl fld="0" item="1"/>
        </tpls>
      </n>
      <n v="1544444932.8700001" in="0">
        <tpls c="4">
          <tpl fld="5" item="3"/>
          <tpl fld="2" item="22"/>
          <tpl fld="3" item="6"/>
          <tpl fld="0" item="1"/>
        </tpls>
      </n>
      <n v="775020237.3900001" in="0">
        <tpls c="4">
          <tpl fld="5" item="3"/>
          <tpl fld="2" item="22"/>
          <tpl fld="3" item="2"/>
          <tpl fld="0" item="1"/>
        </tpls>
      </n>
      <n v="10301766.119999999" in="0">
        <tpls c="4">
          <tpl fld="5" item="3"/>
          <tpl fld="2" item="22"/>
          <tpl fld="3" item="5"/>
          <tpl fld="0" item="1"/>
        </tpls>
      </n>
      <n v="9100072" in="0">
        <tpls c="4">
          <tpl fld="5" item="3"/>
          <tpl fld="2" item="22"/>
          <tpl fld="3" item="0"/>
          <tpl fld="0" item="1"/>
        </tpls>
      </n>
      <n v="290717.21999999997" in="0">
        <tpls c="3">
          <tpl fld="5" item="3"/>
          <tpl fld="1" item="24"/>
          <tpl fld="0" item="0"/>
        </tpls>
      </n>
      <n v="15680198.08" in="0">
        <tpls c="4">
          <tpl fld="5" item="3"/>
          <tpl fld="2" item="23"/>
          <tpl fld="3" item="5"/>
          <tpl fld="0" item="1"/>
        </tpls>
      </n>
      <n v="879086016.92000008" in="0">
        <tpls c="4">
          <tpl fld="5" item="3"/>
          <tpl fld="2" item="23"/>
          <tpl fld="3" item="2"/>
          <tpl fld="0" item="1"/>
        </tpls>
      </n>
      <n v="610043548.38999999" in="0">
        <tpls c="4">
          <tpl fld="5" item="3"/>
          <tpl fld="2" item="23"/>
          <tpl fld="3" item="3"/>
          <tpl fld="0" item="1"/>
        </tpls>
      </n>
      <n v="291337.49" in="0">
        <tpls c="3">
          <tpl fld="5" item="3"/>
          <tpl fld="1" item="25"/>
          <tpl fld="0" item="0"/>
        </tpls>
      </n>
      <n v="381130469.92000002" in="0">
        <tpls c="4">
          <tpl fld="5" item="3"/>
          <tpl fld="2" item="23"/>
          <tpl fld="3" item="1"/>
          <tpl fld="0" item="1"/>
        </tpls>
      </n>
      <n v="206906539.37" in="0">
        <tpls c="4">
          <tpl fld="5" item="3"/>
          <tpl fld="2" item="23"/>
          <tpl fld="3" item="4"/>
          <tpl fld="0" item="1"/>
        </tpls>
      </n>
      <n v="9897050.8900000006" in="0">
        <tpls c="4">
          <tpl fld="5" item="3"/>
          <tpl fld="2" item="23"/>
          <tpl fld="3" item="0"/>
          <tpl fld="0" item="1"/>
        </tpls>
      </n>
      <n v="1671115203.9100001" in="0">
        <tpls c="4">
          <tpl fld="5" item="3"/>
          <tpl fld="2" item="23"/>
          <tpl fld="3" item="6"/>
          <tpl fld="0" item="1"/>
        </tpls>
      </n>
      <n v="414849044.29000002" in="0">
        <tpls c="4">
          <tpl fld="5" item="3"/>
          <tpl fld="2" item="24"/>
          <tpl fld="3" item="1"/>
          <tpl fld="0" item="1"/>
        </tpls>
      </n>
      <n v="203363984.13999999" in="0">
        <tpls c="4">
          <tpl fld="5" item="3"/>
          <tpl fld="2" item="24"/>
          <tpl fld="3" item="4"/>
          <tpl fld="0" item="1"/>
        </tpls>
      </n>
      <n v="1934562955.4400003" in="0">
        <tpls c="4">
          <tpl fld="5" item="3"/>
          <tpl fld="2" item="24"/>
          <tpl fld="3" item="6"/>
          <tpl fld="0" item="1"/>
        </tpls>
      </n>
      <n v="668825367.93999994" in="0">
        <tpls c="4">
          <tpl fld="5" item="3"/>
          <tpl fld="2" item="24"/>
          <tpl fld="3" item="3"/>
          <tpl fld="0" item="1"/>
        </tpls>
      </n>
      <n v="982973150.26999998" in="0">
        <tpls c="4">
          <tpl fld="5" item="3"/>
          <tpl fld="2" item="24"/>
          <tpl fld="3" item="2"/>
          <tpl fld="0" item="1"/>
        </tpls>
      </n>
      <n v="13097501.309999999" in="0">
        <tpls c="4">
          <tpl fld="5" item="3"/>
          <tpl fld="2" item="24"/>
          <tpl fld="3" item="5"/>
          <tpl fld="0" item="1"/>
        </tpls>
      </n>
      <n v="9816826.9899999984" in="0">
        <tpls c="4">
          <tpl fld="5" item="3"/>
          <tpl fld="2" item="24"/>
          <tpl fld="3" item="0"/>
          <tpl fld="0" item="1"/>
        </tpls>
      </n>
      <n v="293959.39" in="0">
        <tpls c="3">
          <tpl fld="5" item="3"/>
          <tpl fld="1" item="26"/>
          <tpl fld="0" item="0"/>
        </tpls>
      </n>
      <n v="282971.36" in="0">
        <tpls c="3">
          <tpl fld="5" item="3"/>
          <tpl fld="1" item="27"/>
          <tpl fld="0" item="0"/>
        </tpls>
      </n>
      <n v="410927749.34999996" in="0">
        <tpls c="4">
          <tpl fld="5" item="3"/>
          <tpl fld="2" item="25"/>
          <tpl fld="3" item="1"/>
          <tpl fld="0" item="1"/>
        </tpls>
      </n>
      <n v="186304760.73000002" in="0">
        <tpls c="4">
          <tpl fld="5" item="3"/>
          <tpl fld="2" item="25"/>
          <tpl fld="3" item="4"/>
          <tpl fld="0" item="1"/>
        </tpls>
      </n>
      <n v="2023740261.0699999" in="0">
        <tpls c="4">
          <tpl fld="5" item="3"/>
          <tpl fld="2" item="25"/>
          <tpl fld="3" item="6"/>
          <tpl fld="0" item="1"/>
        </tpls>
      </n>
      <n v="15506074.949999999" in="0">
        <tpls c="4">
          <tpl fld="5" item="3"/>
          <tpl fld="2" item="25"/>
          <tpl fld="3" item="5"/>
          <tpl fld="0" item="1"/>
        </tpls>
      </n>
      <n v="1057103970.63" in="0">
        <tpls c="4">
          <tpl fld="5" item="3"/>
          <tpl fld="2" item="25"/>
          <tpl fld="3" item="2"/>
          <tpl fld="0" item="1"/>
        </tpls>
      </n>
      <n v="709238119.26999986" in="0">
        <tpls c="4">
          <tpl fld="5" item="3"/>
          <tpl fld="2" item="25"/>
          <tpl fld="3" item="3"/>
          <tpl fld="0" item="1"/>
        </tpls>
      </n>
      <n v="4546987.2299999995" in="0">
        <tpls c="4">
          <tpl fld="5" item="3"/>
          <tpl fld="2" item="25"/>
          <tpl fld="3" item="0"/>
          <tpl fld="0" item="1"/>
        </tpls>
      </n>
      <n v="12004456.260000002" in="0">
        <tpls c="4">
          <tpl fld="5" item="3"/>
          <tpl fld="2" item="26"/>
          <tpl fld="3" item="5"/>
          <tpl fld="0" item="1"/>
        </tpls>
      </n>
      <n v="217258364.93000001" in="0">
        <tpls c="4">
          <tpl fld="5" item="3"/>
          <tpl fld="2" item="26"/>
          <tpl fld="3" item="4"/>
          <tpl fld="0" item="1"/>
        </tpls>
      </n>
      <n v="385246131.24000001" in="0">
        <tpls c="4">
          <tpl fld="5" item="3"/>
          <tpl fld="2" item="26"/>
          <tpl fld="3" item="1"/>
          <tpl fld="0" item="1"/>
        </tpls>
      </n>
      <n v="746283.07999999984" in="0">
        <tpls c="4">
          <tpl fld="5" item="3"/>
          <tpl fld="2" item="26"/>
          <tpl fld="3" item="0"/>
          <tpl fld="0" item="1"/>
        </tpls>
      </n>
      <n v="1109762193.0800002" in="0">
        <tpls c="4">
          <tpl fld="5" item="3"/>
          <tpl fld="2" item="26"/>
          <tpl fld="3" item="2"/>
          <tpl fld="0" item="1"/>
        </tpls>
      </n>
      <n v="673491918.1400001" in="0">
        <tpls c="4">
          <tpl fld="5" item="3"/>
          <tpl fld="2" item="26"/>
          <tpl fld="3" item="3"/>
          <tpl fld="0" item="1"/>
        </tpls>
      </n>
      <n v="2106712051.5399997" in="0">
        <tpls c="4">
          <tpl fld="5" item="3"/>
          <tpl fld="2" item="26"/>
          <tpl fld="3" item="6"/>
          <tpl fld="0" item="1"/>
        </tpls>
      </n>
      <n v="282174.83" in="0">
        <tpls c="3">
          <tpl fld="5" item="3"/>
          <tpl fld="1" item="28"/>
          <tpl fld="0" item="0"/>
        </tpls>
      </n>
      <n v="774021909.5" in="0">
        <tpls c="4">
          <tpl fld="5" item="3"/>
          <tpl fld="2" item="27"/>
          <tpl fld="3" item="3"/>
          <tpl fld="0" item="1"/>
        </tpls>
      </n>
      <n v="268824673.76000005" in="0">
        <tpls c="4">
          <tpl fld="5" item="3"/>
          <tpl fld="2" item="27"/>
          <tpl fld="3" item="4"/>
          <tpl fld="0" item="1"/>
        </tpls>
      </n>
      <n v="7509212.2400000002" in="0">
        <tpls c="4">
          <tpl fld="5" item="3"/>
          <tpl fld="2" item="27"/>
          <tpl fld="3" item="0"/>
          <tpl fld="0" item="1"/>
        </tpls>
      </n>
      <n v="1109661762.95" in="0">
        <tpls c="4">
          <tpl fld="5" item="3"/>
          <tpl fld="2" item="27"/>
          <tpl fld="3" item="2"/>
          <tpl fld="0" item="1"/>
        </tpls>
      </n>
      <n v="464203773.52999997" in="0">
        <tpls c="4">
          <tpl fld="5" item="3"/>
          <tpl fld="2" item="27"/>
          <tpl fld="3" item="1"/>
          <tpl fld="0" item="1"/>
        </tpls>
      </n>
      <n v="2232808122.25" in="0">
        <tpls c="4">
          <tpl fld="5" item="3"/>
          <tpl fld="2" item="27"/>
          <tpl fld="3" item="6"/>
          <tpl fld="0" item="1"/>
        </tpls>
      </n>
      <n v="24660510.909999996" in="0">
        <tpls c="4">
          <tpl fld="5" item="3"/>
          <tpl fld="2" item="27"/>
          <tpl fld="3" item="5"/>
          <tpl fld="0" item="1"/>
        </tpls>
      </n>
      <n v="283401.49" in="0">
        <tpls c="3">
          <tpl fld="5" item="3"/>
          <tpl fld="1" item="29"/>
          <tpl fld="0" item="0"/>
        </tpls>
      </n>
      <n v="31691949.640000001" in="0">
        <tpls c="4">
          <tpl fld="5" item="3"/>
          <tpl fld="2" item="28"/>
          <tpl fld="3" item="5"/>
          <tpl fld="0" item="1"/>
        </tpls>
      </n>
      <n v="848100336.1700002" in="0">
        <tpls c="4">
          <tpl fld="5" item="3"/>
          <tpl fld="2" item="28"/>
          <tpl fld="3" item="3"/>
          <tpl fld="0" item="1"/>
        </tpls>
      </n>
      <n v="246278247.34" in="0">
        <tpls c="4">
          <tpl fld="5" item="3"/>
          <tpl fld="2" item="28"/>
          <tpl fld="3" item="4"/>
          <tpl fld="0" item="1"/>
        </tpls>
      </n>
      <n v="2379656626.1199999" in="0">
        <tpls c="4">
          <tpl fld="5" item="3"/>
          <tpl fld="2" item="28"/>
          <tpl fld="3" item="6"/>
          <tpl fld="0" item="1"/>
        </tpls>
      </n>
      <n v="284552.93" in="0">
        <tpls c="3">
          <tpl fld="5" item="3"/>
          <tpl fld="1" item="1"/>
          <tpl fld="0" item="0"/>
        </tpls>
      </n>
      <n v="10425097.009999998" in="0">
        <tpls c="4">
          <tpl fld="5" item="3"/>
          <tpl fld="2" item="28"/>
          <tpl fld="3" item="0"/>
          <tpl fld="0" item="1"/>
        </tpls>
      </n>
      <n v="533436289.57999992" in="0">
        <tpls c="4">
          <tpl fld="5" item="3"/>
          <tpl fld="2" item="28"/>
          <tpl fld="3" item="1"/>
          <tpl fld="0" item="1"/>
        </tpls>
      </n>
      <n v="1195363174.4299998" in="0">
        <tpls c="4">
          <tpl fld="5" item="3"/>
          <tpl fld="2" item="28"/>
          <tpl fld="3" item="2"/>
          <tpl fld="0" item="1"/>
        </tpls>
      </n>
      <n v="2481568333.5699997" in="0">
        <tpls c="4">
          <tpl fld="5" item="3"/>
          <tpl fld="2" item="0"/>
          <tpl fld="3" item="6"/>
          <tpl fld="0" item="1"/>
        </tpls>
      </n>
      <n v="21448820.350000001" in="0">
        <tpls c="4">
          <tpl fld="5" item="3"/>
          <tpl fld="2" item="0"/>
          <tpl fld="3" item="5"/>
          <tpl fld="0" item="1"/>
        </tpls>
      </n>
      <n v="1149132159.4000001" in="0">
        <tpls c="4">
          <tpl fld="5" item="3"/>
          <tpl fld="2" item="0"/>
          <tpl fld="3" item="2"/>
          <tpl fld="0" item="1"/>
        </tpls>
      </n>
      <n v="226401615.85999995" in="0">
        <tpls c="4">
          <tpl fld="5" item="3"/>
          <tpl fld="2" item="0"/>
          <tpl fld="3" item="4"/>
          <tpl fld="0" item="1"/>
        </tpls>
      </n>
      <n v="905177376.13" in="0">
        <tpls c="4">
          <tpl fld="5" item="3"/>
          <tpl fld="2" item="0"/>
          <tpl fld="3" item="3"/>
          <tpl fld="0" item="1"/>
        </tpls>
      </n>
      <n v="9929456.4099999983" in="0">
        <tpls c="4">
          <tpl fld="5" item="3"/>
          <tpl fld="2" item="0"/>
          <tpl fld="3" item="0"/>
          <tpl fld="0" item="1"/>
        </tpls>
      </n>
      <n v="561575472.36000001" in="0">
        <tpls c="4">
          <tpl fld="5" item="3"/>
          <tpl fld="2" item="0"/>
          <tpl fld="3" item="1"/>
          <tpl fld="0" item="1"/>
        </tpls>
      </n>
      <n v="2598630036" in="0">
        <tpls c="4">
          <tpl fld="5" item="3"/>
          <tpl fld="2" item="29"/>
          <tpl fld="3" item="6"/>
          <tpl fld="0" item="1"/>
        </tpls>
      </n>
      <n v="976654187" in="0">
        <tpls c="4">
          <tpl fld="5" item="3"/>
          <tpl fld="2" item="29"/>
          <tpl fld="3" item="3"/>
          <tpl fld="0" item="1"/>
        </tpls>
      </n>
      <n v="1259925433" in="0">
        <tpls c="4">
          <tpl fld="5" item="3"/>
          <tpl fld="2" item="29"/>
          <tpl fld="3" item="2"/>
          <tpl fld="0" item="1"/>
        </tpls>
      </n>
      <n v="530373018" in="0">
        <tpls c="4">
          <tpl fld="5" item="3"/>
          <tpl fld="2" item="29"/>
          <tpl fld="3" item="1"/>
          <tpl fld="0" item="1"/>
        </tpls>
      </n>
      <n v="326429686" in="0">
        <tpls c="4">
          <tpl fld="5" item="3"/>
          <tpl fld="2" item="29"/>
          <tpl fld="3" item="4"/>
          <tpl fld="0" item="1"/>
        </tpls>
      </n>
      <n v="8290546" in="0">
        <tpls c="4">
          <tpl fld="5" item="3"/>
          <tpl fld="2" item="29"/>
          <tpl fld="3" item="0"/>
          <tpl fld="0" item="1"/>
        </tpls>
      </n>
      <n v="11374220" in="0">
        <tpls c="4">
          <tpl fld="5" item="3"/>
          <tpl fld="2" item="29"/>
          <tpl fld="3" item="5"/>
          <tpl fld="0" item="1"/>
        </tpls>
      </n>
      <n v="4155.71" in="0">
        <tpls c="3">
          <tpl fld="1" item="0"/>
          <tpl fld="4" item="298"/>
          <tpl fld="0" item="0"/>
        </tpls>
      </n>
      <n v="1721.58" in="0">
        <tpls c="3">
          <tpl fld="1" item="2"/>
          <tpl fld="4" item="298"/>
          <tpl fld="0" item="0"/>
        </tpls>
      </n>
      <n v="1537.62" in="0">
        <tpls c="3">
          <tpl fld="1" item="3"/>
          <tpl fld="4" item="298"/>
          <tpl fld="0" item="0"/>
        </tpls>
      </n>
      <n v="3302545.72" in="0">
        <tpls c="4">
          <tpl fld="2" item="1"/>
          <tpl fld="6" item="277"/>
          <tpl fld="3" item="6"/>
          <tpl fld="0" item="1"/>
        </tpls>
      </n>
      <n v="2282020.56" in="0">
        <tpls c="4">
          <tpl fld="2" item="2"/>
          <tpl fld="6" item="277"/>
          <tpl fld="3" item="1"/>
          <tpl fld="0" item="1"/>
        </tpls>
      </n>
      <n v="1560111.63" in="0">
        <tpls c="4">
          <tpl fld="2" item="2"/>
          <tpl fld="6" item="277"/>
          <tpl fld="3" item="2"/>
          <tpl fld="0" item="1"/>
        </tpls>
      </n>
      <n v="122061.58" in="0">
        <tpls c="4">
          <tpl fld="2" item="2"/>
          <tpl fld="6" item="277"/>
          <tpl fld="3" item="5"/>
          <tpl fld="0" item="1"/>
        </tpls>
      </n>
      <n v="33653.79" in="0">
        <tpls c="4">
          <tpl fld="2" item="2"/>
          <tpl fld="6" item="277"/>
          <tpl fld="3" item="0"/>
          <tpl fld="0" item="1"/>
        </tpls>
      </n>
      <n v="682660.42" in="0">
        <tpls c="4">
          <tpl fld="2" item="2"/>
          <tpl fld="6" item="277"/>
          <tpl fld="3" item="4"/>
          <tpl fld="0" item="1"/>
        </tpls>
      </n>
      <n v="4486969" in="0">
        <tpls c="4">
          <tpl fld="2" item="2"/>
          <tpl fld="6" item="277"/>
          <tpl fld="3" item="6"/>
          <tpl fld="0" item="1"/>
        </tpls>
      </n>
      <n v="956800.73" in="0">
        <tpls c="4">
          <tpl fld="2" item="2"/>
          <tpl fld="6" item="277"/>
          <tpl fld="3" item="3"/>
          <tpl fld="0" item="1"/>
        </tpls>
      </n>
      <n v="15764.89" in="0">
        <tpls c="4">
          <tpl fld="2" item="1"/>
          <tpl fld="6" item="277"/>
          <tpl fld="3" item="0"/>
          <tpl fld="0" item="1"/>
        </tpls>
      </n>
      <n v="1203117.29" in="0">
        <tpls c="4">
          <tpl fld="2" item="1"/>
          <tpl fld="6" item="277"/>
          <tpl fld="3" item="2"/>
          <tpl fld="0" item="1"/>
        </tpls>
      </n>
      <n v="484759.98" in="0">
        <tpls c="4">
          <tpl fld="2" item="1"/>
          <tpl fld="6" item="277"/>
          <tpl fld="3" item="4"/>
          <tpl fld="0" item="1"/>
        </tpls>
      </n>
      <n v="708749.56" in="0">
        <tpls c="4">
          <tpl fld="2" item="1"/>
          <tpl fld="6" item="277"/>
          <tpl fld="3" item="3"/>
          <tpl fld="0" item="1"/>
        </tpls>
      </n>
      <n v="1132757.8" in="0">
        <tpls c="4">
          <tpl fld="2" item="1"/>
          <tpl fld="6" item="277"/>
          <tpl fld="3" item="1"/>
          <tpl fld="0" item="1"/>
        </tpls>
      </n>
      <n v="103242.79" in="0">
        <tpls c="4">
          <tpl fld="2" item="1"/>
          <tpl fld="6" item="277"/>
          <tpl fld="3" item="5"/>
          <tpl fld="0" item="1"/>
        </tpls>
      </n>
      <n v="1600.17" in="0">
        <tpls c="3">
          <tpl fld="1" item="4"/>
          <tpl fld="4" item="298"/>
          <tpl fld="0" item="0"/>
        </tpls>
      </n>
      <n v="1729.8" in="0">
        <tpls c="3">
          <tpl fld="1" item="5"/>
          <tpl fld="4" item="298"/>
          <tpl fld="0" item="0"/>
        </tpls>
      </n>
      <n v="178042.31" in="0">
        <tpls c="4">
          <tpl fld="2" item="3"/>
          <tpl fld="6" item="277"/>
          <tpl fld="3" item="5"/>
          <tpl fld="0" item="1"/>
        </tpls>
      </n>
      <n v="35887" in="0">
        <tpls c="4">
          <tpl fld="2" item="4"/>
          <tpl fld="6" item="277"/>
          <tpl fld="3" item="0"/>
          <tpl fld="0" item="1"/>
        </tpls>
      </n>
      <n v="397375.3" in="0">
        <tpls c="4">
          <tpl fld="2" item="3"/>
          <tpl fld="6" item="277"/>
          <tpl fld="3" item="4"/>
          <tpl fld="0" item="1"/>
        </tpls>
      </n>
      <n v="20624.009999999998" in="0">
        <tpls c="4">
          <tpl fld="2" item="3"/>
          <tpl fld="6" item="277"/>
          <tpl fld="3" item="0"/>
          <tpl fld="0" item="1"/>
        </tpls>
      </n>
      <n v="1704.24" in="0">
        <tpls c="3">
          <tpl fld="1" item="7"/>
          <tpl fld="4" item="298"/>
          <tpl fld="0" item="0"/>
        </tpls>
      </n>
      <n v="797795.63" in="0">
        <tpls c="4">
          <tpl fld="2" item="3"/>
          <tpl fld="6" item="277"/>
          <tpl fld="3" item="3"/>
          <tpl fld="0" item="1"/>
        </tpls>
      </n>
      <n v="1641973.16" in="0">
        <tpls c="4">
          <tpl fld="2" item="4"/>
          <tpl fld="6" item="277"/>
          <tpl fld="3" item="2"/>
          <tpl fld="0" item="1"/>
        </tpls>
      </n>
      <n v="2450875.29" in="0">
        <tpls c="4">
          <tpl fld="2" item="4"/>
          <tpl fld="6" item="277"/>
          <tpl fld="3" item="1"/>
          <tpl fld="0" item="1"/>
        </tpls>
      </n>
      <n v="973874.57" in="0">
        <tpls c="4">
          <tpl fld="2" item="4"/>
          <tpl fld="6" item="277"/>
          <tpl fld="3" item="3"/>
          <tpl fld="0" item="1"/>
        </tpls>
      </n>
      <n v="3573554.59" in="0">
        <tpls c="4">
          <tpl fld="2" item="3"/>
          <tpl fld="6" item="277"/>
          <tpl fld="3" item="6"/>
          <tpl fld="0" item="1"/>
        </tpls>
      </n>
      <n v="1365277.16" in="0">
        <tpls c="4">
          <tpl fld="2" item="3"/>
          <tpl fld="6" item="277"/>
          <tpl fld="3" item="1"/>
          <tpl fld="0" item="1"/>
        </tpls>
      </n>
      <n v="4735362.7300000004" in="0">
        <tpls c="4">
          <tpl fld="2" item="4"/>
          <tpl fld="6" item="277"/>
          <tpl fld="3" item="6"/>
          <tpl fld="0" item="1"/>
        </tpls>
      </n>
      <n v="163514.79999999999" in="0">
        <tpls c="4">
          <tpl fld="2" item="4"/>
          <tpl fld="6" item="277"/>
          <tpl fld="3" item="5"/>
          <tpl fld="0" item="1"/>
        </tpls>
      </n>
      <n v="1747.99" in="0">
        <tpls c="3">
          <tpl fld="1" item="6"/>
          <tpl fld="4" item="298"/>
          <tpl fld="0" item="0"/>
        </tpls>
      </n>
      <n v="582117.80000000005" in="0">
        <tpls c="4">
          <tpl fld="2" item="4"/>
          <tpl fld="6" item="277"/>
          <tpl fld="3" item="4"/>
          <tpl fld="0" item="1"/>
        </tpls>
      </n>
      <n v="1292764.6299999999" in="0">
        <tpls c="4">
          <tpl fld="2" item="3"/>
          <tpl fld="6" item="277"/>
          <tpl fld="3" item="2"/>
          <tpl fld="0" item="1"/>
        </tpls>
      </n>
      <n v="1335514.1299999999" in="0">
        <tpls c="4">
          <tpl fld="2" item="5"/>
          <tpl fld="6" item="277"/>
          <tpl fld="3" item="2"/>
          <tpl fld="0" item="1"/>
        </tpls>
      </n>
      <n v="1722.46" in="0">
        <tpls c="3">
          <tpl fld="1" item="9"/>
          <tpl fld="4" item="298"/>
          <tpl fld="0" item="0"/>
        </tpls>
      </n>
      <n v="5025723.54" in="0">
        <tpls c="4">
          <tpl fld="2" item="6"/>
          <tpl fld="6" item="277"/>
          <tpl fld="3" item="6"/>
          <tpl fld="0" item="1"/>
        </tpls>
      </n>
      <n v="1030373.67" in="0">
        <tpls c="4">
          <tpl fld="2" item="6"/>
          <tpl fld="6" item="277"/>
          <tpl fld="3" item="3"/>
          <tpl fld="0" item="1"/>
        </tpls>
      </n>
      <n v="2706906.53" in="0">
        <tpls c="4">
          <tpl fld="2" item="6"/>
          <tpl fld="6" item="277"/>
          <tpl fld="3" item="1"/>
          <tpl fld="0" item="1"/>
        </tpls>
      </n>
      <n v="846746.97" in="0">
        <tpls c="4">
          <tpl fld="2" item="5"/>
          <tpl fld="6" item="277"/>
          <tpl fld="3" item="3"/>
          <tpl fld="0" item="1"/>
        </tpls>
      </n>
      <n v="1467774.92" in="0">
        <tpls c="4">
          <tpl fld="2" item="6"/>
          <tpl fld="6" item="277"/>
          <tpl fld="3" item="2"/>
          <tpl fld="0" item="1"/>
        </tpls>
      </n>
      <n v="119232.47" in="0">
        <tpls c="4">
          <tpl fld="2" item="5"/>
          <tpl fld="6" item="277"/>
          <tpl fld="3" item="5"/>
          <tpl fld="0" item="1"/>
        </tpls>
      </n>
      <n v="1756.53" in="0">
        <tpls c="3">
          <tpl fld="1" item="8"/>
          <tpl fld="4" item="298"/>
          <tpl fld="0" item="0"/>
        </tpls>
      </n>
      <n v="530850.02" in="0">
        <tpls c="4">
          <tpl fld="2" item="5"/>
          <tpl fld="6" item="277"/>
          <tpl fld="3" item="4"/>
          <tpl fld="0" item="1"/>
        </tpls>
      </n>
      <n v="3716101.18" in="0">
        <tpls c="4">
          <tpl fld="2" item="5"/>
          <tpl fld="6" item="277"/>
          <tpl fld="3" item="6"/>
          <tpl fld="0" item="1"/>
        </tpls>
      </n>
      <n v="605547.18999999994" in="0">
        <tpls c="4">
          <tpl fld="2" item="6"/>
          <tpl fld="6" item="277"/>
          <tpl fld="3" item="4"/>
          <tpl fld="0" item="1"/>
        </tpls>
      </n>
      <n v="2065818.76" in="0">
        <tpls c="4">
          <tpl fld="2" item="5"/>
          <tpl fld="6" item="277"/>
          <tpl fld="3" item="1"/>
          <tpl fld="0" item="1"/>
        </tpls>
      </n>
      <n v="19431.29" in="0">
        <tpls c="4">
          <tpl fld="2" item="5"/>
          <tpl fld="6" item="277"/>
          <tpl fld="3" item="0"/>
          <tpl fld="0" item="1"/>
        </tpls>
      </n>
      <n v="110595.66" in="0">
        <tpls c="4">
          <tpl fld="2" item="6"/>
          <tpl fld="6" item="277"/>
          <tpl fld="3" item="5"/>
          <tpl fld="0" item="1"/>
        </tpls>
      </n>
      <n v="87182.66" in="0">
        <tpls c="4">
          <tpl fld="2" item="6"/>
          <tpl fld="6" item="277"/>
          <tpl fld="3" item="0"/>
          <tpl fld="0" item="1"/>
        </tpls>
      </n>
      <n v="2155090.7999999998" in="0">
        <tpls c="4">
          <tpl fld="2" item="8"/>
          <tpl fld="6" item="277"/>
          <tpl fld="3" item="1"/>
          <tpl fld="0" item="1"/>
        </tpls>
      </n>
      <n v="1373693.63" in="0">
        <tpls c="4">
          <tpl fld="2" item="7"/>
          <tpl fld="6" item="277"/>
          <tpl fld="3" item="2"/>
          <tpl fld="0" item="1"/>
        </tpls>
      </n>
      <n v="700823.41" in="0">
        <tpls c="4">
          <tpl fld="2" item="7"/>
          <tpl fld="6" item="277"/>
          <tpl fld="3" item="4"/>
          <tpl fld="0" item="1"/>
        </tpls>
      </n>
      <n v="1028102.34" in="0">
        <tpls c="4">
          <tpl fld="2" item="7"/>
          <tpl fld="6" item="277"/>
          <tpl fld="3" item="3"/>
          <tpl fld="0" item="1"/>
        </tpls>
      </n>
      <n v="5017791.9800000004" in="0">
        <tpls c="4">
          <tpl fld="2" item="7"/>
          <tpl fld="6" item="277"/>
          <tpl fld="3" item="6"/>
          <tpl fld="0" item="1"/>
        </tpls>
      </n>
      <n v="899772.16" in="0">
        <tpls c="4">
          <tpl fld="2" item="8"/>
          <tpl fld="6" item="277"/>
          <tpl fld="3" item="3"/>
          <tpl fld="0" item="1"/>
        </tpls>
      </n>
      <n v="225007.02" in="0">
        <tpls c="4">
          <tpl fld="2" item="7"/>
          <tpl fld="6" item="277"/>
          <tpl fld="3" item="5"/>
          <tpl fld="0" item="1"/>
        </tpls>
      </n>
      <n v="21131.599999999999" in="0">
        <tpls c="4">
          <tpl fld="2" item="7"/>
          <tpl fld="6" item="277"/>
          <tpl fld="3" item="0"/>
          <tpl fld="0" item="1"/>
        </tpls>
      </n>
      <n v="548552.89" in="0">
        <tpls c="4">
          <tpl fld="2" item="8"/>
          <tpl fld="6" item="277"/>
          <tpl fld="3" item="4"/>
          <tpl fld="0" item="1"/>
        </tpls>
      </n>
      <n v="2669051.5299999998" in="0">
        <tpls c="4">
          <tpl fld="2" item="7"/>
          <tpl fld="6" item="277"/>
          <tpl fld="3" item="1"/>
          <tpl fld="0" item="1"/>
        </tpls>
      </n>
      <n v="1431638.72" in="0">
        <tpls c="4">
          <tpl fld="2" item="8"/>
          <tpl fld="6" item="277"/>
          <tpl fld="3" item="2"/>
          <tpl fld="0" item="1"/>
        </tpls>
      </n>
      <n v="30420.240000000002" in="0">
        <tpls c="4">
          <tpl fld="2" item="8"/>
          <tpl fld="6" item="277"/>
          <tpl fld="3" item="0"/>
          <tpl fld="0" item="1"/>
        </tpls>
      </n>
      <n v="146306.88" in="0">
        <tpls c="4">
          <tpl fld="2" item="8"/>
          <tpl fld="6" item="277"/>
          <tpl fld="3" item="5"/>
          <tpl fld="0" item="1"/>
        </tpls>
      </n>
      <n v="3889994.27" in="0">
        <tpls c="4">
          <tpl fld="2" item="8"/>
          <tpl fld="6" item="277"/>
          <tpl fld="3" item="6"/>
          <tpl fld="0" item="1"/>
        </tpls>
      </n>
      <n v="1761.75" in="0">
        <tpls c="3">
          <tpl fld="1" item="10"/>
          <tpl fld="4" item="298"/>
          <tpl fld="0" item="0"/>
        </tpls>
      </n>
      <n v="33911.74" in="0">
        <tpls c="4">
          <tpl fld="2" item="9"/>
          <tpl fld="6" item="277"/>
          <tpl fld="3" item="0"/>
          <tpl fld="0" item="1"/>
        </tpls>
      </n>
      <n v="5097964.79" in="0">
        <tpls c="4">
          <tpl fld="2" item="9"/>
          <tpl fld="6" item="277"/>
          <tpl fld="3" item="6"/>
          <tpl fld="0" item="1"/>
        </tpls>
      </n>
      <n v="76867.28" in="0">
        <tpls c="4">
          <tpl fld="2" item="9"/>
          <tpl fld="6" item="277"/>
          <tpl fld="3" item="5"/>
          <tpl fld="0" item="1"/>
        </tpls>
      </n>
      <n v="1430579.6" in="0">
        <tpls c="4">
          <tpl fld="2" item="9"/>
          <tpl fld="6" item="277"/>
          <tpl fld="3" item="2"/>
          <tpl fld="0" item="1"/>
        </tpls>
      </n>
      <n v="3078927.18" in="0">
        <tpls c="4">
          <tpl fld="2" item="9"/>
          <tpl fld="6" item="277"/>
          <tpl fld="3" item="1"/>
          <tpl fld="0" item="1"/>
        </tpls>
      </n>
      <n v="759262.38" in="0">
        <tpls c="4">
          <tpl fld="2" item="9"/>
          <tpl fld="6" item="277"/>
          <tpl fld="3" item="4"/>
          <tpl fld="0" item="1"/>
        </tpls>
      </n>
      <n v="1059220.68" in="0">
        <tpls c="4">
          <tpl fld="2" item="9"/>
          <tpl fld="6" item="277"/>
          <tpl fld="3" item="3"/>
          <tpl fld="0" item="1"/>
        </tpls>
      </n>
      <n v="1828.67" in="0">
        <tpls c="3">
          <tpl fld="1" item="11"/>
          <tpl fld="4" item="298"/>
          <tpl fld="0" item="0"/>
        </tpls>
      </n>
      <n v="56875.91" in="0">
        <tpls c="4">
          <tpl fld="2" item="10"/>
          <tpl fld="6" item="277"/>
          <tpl fld="3" item="0"/>
          <tpl fld="0" item="1"/>
        </tpls>
      </n>
      <n v="1887.1" in="0">
        <tpls c="3">
          <tpl fld="1" item="12"/>
          <tpl fld="4" item="298"/>
          <tpl fld="0" item="0"/>
        </tpls>
      </n>
      <n v="1120481.1399999999" in="0">
        <tpls c="4">
          <tpl fld="2" item="10"/>
          <tpl fld="6" item="277"/>
          <tpl fld="3" item="3"/>
          <tpl fld="0" item="1"/>
        </tpls>
      </n>
      <n v="43581.04" in="0">
        <tpls c="4">
          <tpl fld="2" item="10"/>
          <tpl fld="6" item="277"/>
          <tpl fld="3" item="5"/>
          <tpl fld="0" item="1"/>
        </tpls>
      </n>
      <n v="812132.92" in="0">
        <tpls c="4">
          <tpl fld="2" item="10"/>
          <tpl fld="6" item="277"/>
          <tpl fld="3" item="4"/>
          <tpl fld="0" item="1"/>
        </tpls>
      </n>
      <n v="3041527.91" in="0">
        <tpls c="4">
          <tpl fld="2" item="10"/>
          <tpl fld="6" item="277"/>
          <tpl fld="3" item="1"/>
          <tpl fld="0" item="1"/>
        </tpls>
      </n>
      <n v="1683050.3" in="0">
        <tpls c="4">
          <tpl fld="2" item="10"/>
          <tpl fld="6" item="277"/>
          <tpl fld="3" item="2"/>
          <tpl fld="0" item="1"/>
        </tpls>
      </n>
      <n v="5309082.05" in="0">
        <tpls c="4">
          <tpl fld="2" item="10"/>
          <tpl fld="6" item="277"/>
          <tpl fld="3" item="6"/>
          <tpl fld="0" item="1"/>
        </tpls>
      </n>
      <n v="888405.43" in="0">
        <tpls c="4">
          <tpl fld="2" item="11"/>
          <tpl fld="6" item="277"/>
          <tpl fld="3" item="4"/>
          <tpl fld="0" item="1"/>
        </tpls>
      </n>
      <n v="58525.13" in="0">
        <tpls c="4">
          <tpl fld="2" item="11"/>
          <tpl fld="6" item="277"/>
          <tpl fld="3" item="0"/>
          <tpl fld="0" item="1"/>
        </tpls>
      </n>
      <n v="81433.289999999994" in="0">
        <tpls c="4">
          <tpl fld="2" item="11"/>
          <tpl fld="6" item="277"/>
          <tpl fld="3" item="5"/>
          <tpl fld="0" item="1"/>
        </tpls>
      </n>
      <n v="5721467.3499999996" in="0">
        <tpls c="4">
          <tpl fld="2" item="11"/>
          <tpl fld="6" item="277"/>
          <tpl fld="3" item="6"/>
          <tpl fld="0" item="1"/>
        </tpls>
      </n>
      <n v="2027460.91" in="0">
        <tpls c="4">
          <tpl fld="2" item="11"/>
          <tpl fld="6" item="277"/>
          <tpl fld="3" item="2"/>
          <tpl fld="0" item="1"/>
        </tpls>
      </n>
      <n v="1962.23" in="0">
        <tpls c="3">
          <tpl fld="1" item="13"/>
          <tpl fld="4" item="298"/>
          <tpl fld="0" item="0"/>
        </tpls>
      </n>
      <n v="1224853.3799999999" in="0">
        <tpls c="4">
          <tpl fld="2" item="11"/>
          <tpl fld="6" item="277"/>
          <tpl fld="3" item="3"/>
          <tpl fld="0" item="1"/>
        </tpls>
      </n>
      <n v="3290452.94" in="0">
        <tpls c="4">
          <tpl fld="2" item="11"/>
          <tpl fld="6" item="277"/>
          <tpl fld="3" item="1"/>
          <tpl fld="0" item="1"/>
        </tpls>
      </n>
      <n v="1317725.73" in="0">
        <tpls c="4">
          <tpl fld="2" item="12"/>
          <tpl fld="6" item="277"/>
          <tpl fld="3" item="3"/>
          <tpl fld="0" item="1"/>
        </tpls>
      </n>
      <n v="12183.82" in="0">
        <tpls c="4">
          <tpl fld="2" item="12"/>
          <tpl fld="6" item="277"/>
          <tpl fld="3" item="5"/>
          <tpl fld="0" item="1"/>
        </tpls>
      </n>
      <n v="915800.66" in="0">
        <tpls c="4">
          <tpl fld="2" item="12"/>
          <tpl fld="6" item="277"/>
          <tpl fld="3" item="4"/>
          <tpl fld="0" item="1"/>
        </tpls>
      </n>
      <n v="3589296" in="0">
        <tpls c="4">
          <tpl fld="2" item="12"/>
          <tpl fld="6" item="277"/>
          <tpl fld="3" item="1"/>
          <tpl fld="0" item="1"/>
        </tpls>
      </n>
      <n v="6005148.1299999999" in="0">
        <tpls c="4">
          <tpl fld="2" item="12"/>
          <tpl fld="6" item="277"/>
          <tpl fld="3" item="6"/>
          <tpl fld="0" item="1"/>
        </tpls>
      </n>
      <n v="53782.54" in="0">
        <tpls c="4">
          <tpl fld="2" item="12"/>
          <tpl fld="6" item="277"/>
          <tpl fld="3" item="0"/>
          <tpl fld="0" item="1"/>
        </tpls>
      </n>
      <n v="2296647.2400000002" in="0">
        <tpls c="4">
          <tpl fld="2" item="12"/>
          <tpl fld="6" item="277"/>
          <tpl fld="3" item="2"/>
          <tpl fld="0" item="1"/>
        </tpls>
      </n>
      <n v="2034.04" in="0">
        <tpls c="3">
          <tpl fld="1" item="14"/>
          <tpl fld="4" item="298"/>
          <tpl fld="0" item="0"/>
        </tpls>
      </n>
      <n v="2617463.4500000002" in="0">
        <tpls c="4">
          <tpl fld="2" item="13"/>
          <tpl fld="6" item="277"/>
          <tpl fld="3" item="2"/>
          <tpl fld="0" item="1"/>
        </tpls>
      </n>
      <n v="2040.72" in="0">
        <tpls c="3">
          <tpl fld="1" item="15"/>
          <tpl fld="4" item="298"/>
          <tpl fld="0" item="0"/>
        </tpls>
      </n>
      <n v="58636.6" in="0">
        <tpls c="4">
          <tpl fld="2" item="13"/>
          <tpl fld="6" item="277"/>
          <tpl fld="3" item="0"/>
          <tpl fld="0" item="1"/>
        </tpls>
      </n>
      <n v="4404628.5199999996" in="0">
        <tpls c="4">
          <tpl fld="2" item="13"/>
          <tpl fld="6" item="277"/>
          <tpl fld="3" item="1"/>
          <tpl fld="0" item="1"/>
        </tpls>
      </n>
      <n v="1398406.66" in="0">
        <tpls c="4">
          <tpl fld="2" item="13"/>
          <tpl fld="6" item="277"/>
          <tpl fld="3" item="3"/>
          <tpl fld="0" item="1"/>
        </tpls>
      </n>
      <n v="1026534.61" in="0">
        <tpls c="4">
          <tpl fld="2" item="13"/>
          <tpl fld="6" item="277"/>
          <tpl fld="3" item="4"/>
          <tpl fld="0" item="1"/>
        </tpls>
      </n>
      <n v="6808218.2599999998" in="0">
        <tpls c="4">
          <tpl fld="2" item="13"/>
          <tpl fld="6" item="277"/>
          <tpl fld="3" item="6"/>
          <tpl fld="0" item="1"/>
        </tpls>
      </n>
      <m>
        <tpls c="4">
          <tpl fld="2" item="13"/>
          <tpl fld="6" item="277"/>
          <tpl fld="3" item="5"/>
          <tpl fld="0" item="1"/>
        </tpls>
      </m>
      <n v="1653844.3" in="0">
        <tpls c="4">
          <tpl fld="2" item="14"/>
          <tpl fld="6" item="277"/>
          <tpl fld="3" item="3"/>
          <tpl fld="0" item="1"/>
        </tpls>
      </n>
      <n v="124784.94" in="0">
        <tpls c="4">
          <tpl fld="2" item="14"/>
          <tpl fld="6" item="277"/>
          <tpl fld="3" item="5"/>
          <tpl fld="0" item="1"/>
        </tpls>
      </n>
      <n v="51841.74" in="0">
        <tpls c="4">
          <tpl fld="2" item="14"/>
          <tpl fld="6" item="277"/>
          <tpl fld="3" item="0"/>
          <tpl fld="0" item="1"/>
        </tpls>
      </n>
      <n v="1036711.84" in="0">
        <tpls c="4">
          <tpl fld="2" item="14"/>
          <tpl fld="6" item="277"/>
          <tpl fld="3" item="4"/>
          <tpl fld="0" item="1"/>
        </tpls>
      </n>
      <n v="2997103.81" in="0">
        <tpls c="4">
          <tpl fld="2" item="14"/>
          <tpl fld="6" item="277"/>
          <tpl fld="3" item="2"/>
          <tpl fld="0" item="1"/>
        </tpls>
      </n>
      <n v="4896350.8499999996" in="0">
        <tpls c="4">
          <tpl fld="2" item="14"/>
          <tpl fld="6" item="277"/>
          <tpl fld="3" item="1"/>
          <tpl fld="0" item="1"/>
        </tpls>
      </n>
      <n v="7293461.0599999996" in="0">
        <tpls c="4">
          <tpl fld="2" item="14"/>
          <tpl fld="6" item="277"/>
          <tpl fld="3" item="6"/>
          <tpl fld="0" item="1"/>
        </tpls>
      </n>
      <n v="2064.5" in="0">
        <tpls c="3">
          <tpl fld="1" item="16"/>
          <tpl fld="4" item="298"/>
          <tpl fld="0" item="0"/>
        </tpls>
      </n>
      <n v="734088.13" in="0">
        <tpls c="4">
          <tpl fld="2" item="15"/>
          <tpl fld="6" item="277"/>
          <tpl fld="3" item="4"/>
          <tpl fld="0" item="1"/>
        </tpls>
      </n>
      <n v="4546321.8499999996" in="0">
        <tpls c="4">
          <tpl fld="2" item="15"/>
          <tpl fld="6" item="277"/>
          <tpl fld="3" item="1"/>
          <tpl fld="0" item="1"/>
        </tpls>
      </n>
      <n v="7162402.1600000001" in="0">
        <tpls c="4">
          <tpl fld="2" item="15"/>
          <tpl fld="6" item="277"/>
          <tpl fld="3" item="6"/>
          <tpl fld="0" item="1"/>
        </tpls>
      </n>
      <n v="2744367.37" in="0">
        <tpls c="4">
          <tpl fld="2" item="15"/>
          <tpl fld="6" item="277"/>
          <tpl fld="3" item="2"/>
          <tpl fld="0" item="1"/>
        </tpls>
      </n>
      <n v="1708888.57" in="0">
        <tpls c="4">
          <tpl fld="2" item="15"/>
          <tpl fld="6" item="277"/>
          <tpl fld="3" item="3"/>
          <tpl fld="0" item="1"/>
        </tpls>
      </n>
      <n v="26377.94" in="0">
        <tpls c="4">
          <tpl fld="2" item="15"/>
          <tpl fld="6" item="277"/>
          <tpl fld="3" item="5"/>
          <tpl fld="0" item="1"/>
        </tpls>
      </n>
      <n v="48499.839999999997" in="0">
        <tpls c="4">
          <tpl fld="2" item="15"/>
          <tpl fld="6" item="277"/>
          <tpl fld="3" item="0"/>
          <tpl fld="0" item="1"/>
        </tpls>
      </n>
      <n v="2053.91" in="0">
        <tpls c="3">
          <tpl fld="1" item="17"/>
          <tpl fld="4" item="298"/>
          <tpl fld="0" item="0"/>
        </tpls>
      </n>
      <n v="756569.39" in="0">
        <tpls c="4">
          <tpl fld="2" item="16"/>
          <tpl fld="6" item="277"/>
          <tpl fld="3" item="4"/>
          <tpl fld="0" item="1"/>
        </tpls>
      </n>
      <n v="6982074.0700000003" in="0">
        <tpls c="4">
          <tpl fld="2" item="16"/>
          <tpl fld="6" item="277"/>
          <tpl fld="3" item="6"/>
          <tpl fld="0" item="1"/>
        </tpls>
      </n>
      <n v="4713906.03" in="0">
        <tpls c="4">
          <tpl fld="2" item="16"/>
          <tpl fld="6" item="277"/>
          <tpl fld="3" item="1"/>
          <tpl fld="0" item="1"/>
        </tpls>
      </n>
      <n v="1572502.83" in="0">
        <tpls c="4">
          <tpl fld="2" item="16"/>
          <tpl fld="6" item="277"/>
          <tpl fld="3" item="3"/>
          <tpl fld="0" item="1"/>
        </tpls>
      </n>
      <n v="19177.41" in="0">
        <tpls c="4">
          <tpl fld="2" item="16"/>
          <tpl fld="6" item="277"/>
          <tpl fld="3" item="5"/>
          <tpl fld="0" item="1"/>
        </tpls>
      </n>
      <n v="2712755.73" in="0">
        <tpls c="4">
          <tpl fld="2" item="16"/>
          <tpl fld="6" item="277"/>
          <tpl fld="3" item="2"/>
          <tpl fld="0" item="1"/>
        </tpls>
      </n>
      <n v="58490.53" in="0">
        <tpls c="4">
          <tpl fld="2" item="16"/>
          <tpl fld="6" item="277"/>
          <tpl fld="3" item="0"/>
          <tpl fld="0" item="1"/>
        </tpls>
      </n>
      <n v="2100.83" in="0">
        <tpls c="3">
          <tpl fld="1" item="18"/>
          <tpl fld="4" item="298"/>
          <tpl fld="0" item="0"/>
        </tpls>
      </n>
      <n v="2056.77" in="0">
        <tpls c="3">
          <tpl fld="1" item="19"/>
          <tpl fld="4" item="298"/>
          <tpl fld="0" item="0"/>
        </tpls>
      </n>
      <n v="60175.78" in="0">
        <tpls c="4">
          <tpl fld="2" item="17"/>
          <tpl fld="6" item="277"/>
          <tpl fld="3" item="0"/>
          <tpl fld="0" item="1"/>
        </tpls>
      </n>
      <n v="1068091.69" in="0">
        <tpls c="4">
          <tpl fld="2" item="17"/>
          <tpl fld="6" item="277"/>
          <tpl fld="3" item="4"/>
          <tpl fld="0" item="1"/>
        </tpls>
      </n>
      <n v="4768722.03" in="0">
        <tpls c="4">
          <tpl fld="2" item="17"/>
          <tpl fld="6" item="277"/>
          <tpl fld="3" item="1"/>
          <tpl fld="0" item="1"/>
        </tpls>
      </n>
      <n v="7162336.5199999996" in="0">
        <tpls c="4">
          <tpl fld="2" item="17"/>
          <tpl fld="6" item="277"/>
          <tpl fld="3" item="6"/>
          <tpl fld="0" item="1"/>
        </tpls>
      </n>
      <n v="6776.87" in="0">
        <tpls c="4">
          <tpl fld="2" item="17"/>
          <tpl fld="6" item="277"/>
          <tpl fld="3" item="5"/>
          <tpl fld="0" item="1"/>
        </tpls>
      </n>
      <n v="1549357.42" in="0">
        <tpls c="4">
          <tpl fld="2" item="17"/>
          <tpl fld="6" item="277"/>
          <tpl fld="3" item="3"/>
          <tpl fld="0" item="1"/>
        </tpls>
      </n>
      <n v="2910641.21" in="0">
        <tpls c="4">
          <tpl fld="2" item="17"/>
          <tpl fld="6" item="277"/>
          <tpl fld="3" item="2"/>
          <tpl fld="0" item="1"/>
        </tpls>
      </n>
      <n v="29626.66" in="0">
        <tpls c="4">
          <tpl fld="2" item="18"/>
          <tpl fld="6" item="277"/>
          <tpl fld="3" item="5"/>
          <tpl fld="0" item="1"/>
        </tpls>
      </n>
      <n v="1700151.34" in="0">
        <tpls c="4">
          <tpl fld="2" item="18"/>
          <tpl fld="6" item="277"/>
          <tpl fld="3" item="3"/>
          <tpl fld="0" item="1"/>
        </tpls>
      </n>
      <n v="7457377.6399999997" in="0">
        <tpls c="4">
          <tpl fld="2" item="18"/>
          <tpl fld="6" item="277"/>
          <tpl fld="3" item="6"/>
          <tpl fld="0" item="1"/>
        </tpls>
      </n>
      <n v="4980311.9400000004" in="0">
        <tpls c="4">
          <tpl fld="2" item="18"/>
          <tpl fld="6" item="277"/>
          <tpl fld="3" item="1"/>
          <tpl fld="0" item="1"/>
        </tpls>
      </n>
      <n v="48126.9" in="0">
        <tpls c="4">
          <tpl fld="2" item="18"/>
          <tpl fld="6" item="277"/>
          <tpl fld="3" item="0"/>
          <tpl fld="0" item="1"/>
        </tpls>
      </n>
      <n v="2071.0100000000002" in="0">
        <tpls c="3">
          <tpl fld="1" item="20"/>
          <tpl fld="4" item="298"/>
          <tpl fld="0" item="0"/>
        </tpls>
      </n>
      <n v="3036010.16" in="0">
        <tpls c="4">
          <tpl fld="2" item="18"/>
          <tpl fld="6" item="277"/>
          <tpl fld="3" item="2"/>
          <tpl fld="0" item="1"/>
        </tpls>
      </n>
      <n v="947226.85" in="0">
        <tpls c="4">
          <tpl fld="2" item="18"/>
          <tpl fld="6" item="277"/>
          <tpl fld="3" item="4"/>
          <tpl fld="0" item="1"/>
        </tpls>
      </n>
      <n v="130004" in="0">
        <tpls c="4">
          <tpl fld="2" item="19"/>
          <tpl fld="6" item="277"/>
          <tpl fld="3" item="5"/>
          <tpl fld="0" item="1"/>
        </tpls>
      </n>
      <n v="3236186.43" in="0">
        <tpls c="4">
          <tpl fld="2" item="19"/>
          <tpl fld="6" item="277"/>
          <tpl fld="3" item="2"/>
          <tpl fld="0" item="1"/>
        </tpls>
      </n>
      <n v="2208.04" in="0">
        <tpls c="3">
          <tpl fld="1" item="21"/>
          <tpl fld="4" item="298"/>
          <tpl fld="0" item="0"/>
        </tpls>
      </n>
      <n v="4701269.34" in="0">
        <tpls c="4">
          <tpl fld="2" item="19"/>
          <tpl fld="6" item="277"/>
          <tpl fld="3" item="1"/>
          <tpl fld="0" item="1"/>
        </tpls>
      </n>
      <n v="7635947.21" in="0">
        <tpls c="4">
          <tpl fld="2" item="19"/>
          <tpl fld="6" item="277"/>
          <tpl fld="3" item="6"/>
          <tpl fld="0" item="1"/>
        </tpls>
      </n>
      <n v="55966.8" in="0">
        <tpls c="4">
          <tpl fld="2" item="19"/>
          <tpl fld="6" item="277"/>
          <tpl fld="3" item="0"/>
          <tpl fld="0" item="1"/>
        </tpls>
      </n>
      <n v="1205800.92" in="0">
        <tpls c="4">
          <tpl fld="2" item="19"/>
          <tpl fld="6" item="277"/>
          <tpl fld="3" item="4"/>
          <tpl fld="0" item="1"/>
        </tpls>
      </n>
      <n v="1833025.74" in="0">
        <tpls c="4">
          <tpl fld="2" item="19"/>
          <tpl fld="6" item="277"/>
          <tpl fld="3" item="3"/>
          <tpl fld="0" item="1"/>
        </tpls>
      </n>
      <n v="58847.9" in="0">
        <tpls c="4">
          <tpl fld="2" item="20"/>
          <tpl fld="6" item="277"/>
          <tpl fld="3" item="0"/>
          <tpl fld="0" item="1"/>
        </tpls>
      </n>
      <n v="1945177.42" in="0">
        <tpls c="4">
          <tpl fld="2" item="20"/>
          <tpl fld="6" item="277"/>
          <tpl fld="3" item="3"/>
          <tpl fld="0" item="1"/>
        </tpls>
      </n>
      <n v="6759255.8899999997" in="0">
        <tpls c="4">
          <tpl fld="2" item="20"/>
          <tpl fld="6" item="277"/>
          <tpl fld="3" item="1"/>
          <tpl fld="0" item="1"/>
        </tpls>
      </n>
      <n v="7785396.8399999999" in="0">
        <tpls c="4">
          <tpl fld="2" item="20"/>
          <tpl fld="6" item="277"/>
          <tpl fld="3" item="6"/>
          <tpl fld="0" item="1"/>
        </tpls>
      </n>
      <n v="3300634.2" in="0">
        <tpls c="4">
          <tpl fld="2" item="20"/>
          <tpl fld="6" item="277"/>
          <tpl fld="3" item="2"/>
          <tpl fld="0" item="1"/>
        </tpls>
      </n>
      <n v="2423.5300000000002" in="0">
        <tpls c="3">
          <tpl fld="1" item="22"/>
          <tpl fld="4" item="298"/>
          <tpl fld="0" item="0"/>
        </tpls>
      </n>
      <m>
        <tpls c="4">
          <tpl fld="2" item="20"/>
          <tpl fld="6" item="277"/>
          <tpl fld="3" item="5"/>
          <tpl fld="0" item="1"/>
        </tpls>
      </m>
      <n v="1076402.74" in="0">
        <tpls c="4">
          <tpl fld="2" item="20"/>
          <tpl fld="6" item="277"/>
          <tpl fld="3" item="4"/>
          <tpl fld="0" item="1"/>
        </tpls>
      </n>
      <n v="2086753.76" in="0">
        <tpls c="4">
          <tpl fld="2" item="21"/>
          <tpl fld="6" item="277"/>
          <tpl fld="3" item="3"/>
          <tpl fld="0" item="1"/>
        </tpls>
      </n>
      <n v="1041312.6" in="0">
        <tpls c="4">
          <tpl fld="2" item="21"/>
          <tpl fld="6" item="277"/>
          <tpl fld="3" item="4"/>
          <tpl fld="0" item="1"/>
        </tpls>
      </n>
      <n v="89396.49" in="0">
        <tpls c="4">
          <tpl fld="2" item="21"/>
          <tpl fld="6" item="277"/>
          <tpl fld="3" item="5"/>
          <tpl fld="0" item="1"/>
        </tpls>
      </n>
      <n v="79670.740000000005" in="0">
        <tpls c="4">
          <tpl fld="2" item="21"/>
          <tpl fld="6" item="277"/>
          <tpl fld="3" item="0"/>
          <tpl fld="0" item="1"/>
        </tpls>
      </n>
      <n v="7218896.4000000004" in="0">
        <tpls c="4">
          <tpl fld="2" item="21"/>
          <tpl fld="6" item="277"/>
          <tpl fld="3" item="1"/>
          <tpl fld="0" item="1"/>
        </tpls>
      </n>
      <n v="2751.31" in="0">
        <tpls c="3">
          <tpl fld="1" item="23"/>
          <tpl fld="4" item="298"/>
          <tpl fld="0" item="0"/>
        </tpls>
      </n>
      <n v="8763378.2100000009" in="0">
        <tpls c="4">
          <tpl fld="2" item="21"/>
          <tpl fld="6" item="277"/>
          <tpl fld="3" item="6"/>
          <tpl fld="0" item="1"/>
        </tpls>
      </n>
      <n v="3898823.75" in="0">
        <tpls c="4">
          <tpl fld="2" item="21"/>
          <tpl fld="6" item="277"/>
          <tpl fld="3" item="2"/>
          <tpl fld="0" item="1"/>
        </tpls>
      </n>
      <n v="2837406.56" in="0">
        <tpls c="4">
          <tpl fld="2" item="22"/>
          <tpl fld="6" item="277"/>
          <tpl fld="3" item="3"/>
          <tpl fld="0" item="1"/>
        </tpls>
      </n>
      <n v="4785433.37" in="0">
        <tpls c="4">
          <tpl fld="2" item="22"/>
          <tpl fld="6" item="277"/>
          <tpl fld="3" item="2"/>
          <tpl fld="0" item="1"/>
        </tpls>
      </n>
      <n v="1973494.97" in="0">
        <tpls c="4">
          <tpl fld="2" item="22"/>
          <tpl fld="6" item="277"/>
          <tpl fld="3" item="4"/>
          <tpl fld="0" item="1"/>
        </tpls>
      </n>
      <n v="76891.929999999993" in="0">
        <tpls c="4">
          <tpl fld="2" item="22"/>
          <tpl fld="6" item="277"/>
          <tpl fld="3" item="0"/>
          <tpl fld="0" item="1"/>
        </tpls>
      </n>
      <n v="10092595.92" in="0">
        <tpls c="4">
          <tpl fld="2" item="22"/>
          <tpl fld="6" item="277"/>
          <tpl fld="3" item="6"/>
          <tpl fld="0" item="1"/>
        </tpls>
      </n>
      <n v="213274.4" in="0">
        <tpls c="4">
          <tpl fld="2" item="22"/>
          <tpl fld="6" item="277"/>
          <tpl fld="3" item="5"/>
          <tpl fld="0" item="1"/>
        </tpls>
      </n>
      <n v="8005992.4000000004" in="0">
        <tpls c="4">
          <tpl fld="2" item="22"/>
          <tpl fld="6" item="277"/>
          <tpl fld="3" item="1"/>
          <tpl fld="0" item="1"/>
        </tpls>
      </n>
      <n v="2982.3" in="0">
        <tpls c="3">
          <tpl fld="1" item="24"/>
          <tpl fld="4" item="298"/>
          <tpl fld="0" item="0"/>
        </tpls>
      </n>
      <n v="3175.08" in="0">
        <tpls c="3">
          <tpl fld="1" item="25"/>
          <tpl fld="4" item="298"/>
          <tpl fld="0" item="0"/>
        </tpls>
      </n>
      <n v="3477803.69" in="0">
        <tpls c="4">
          <tpl fld="2" item="23"/>
          <tpl fld="6" item="277"/>
          <tpl fld="3" item="3"/>
          <tpl fld="0" item="1"/>
        </tpls>
      </n>
      <n v="6660029.1399999997" in="0">
        <tpls c="4">
          <tpl fld="2" item="23"/>
          <tpl fld="6" item="277"/>
          <tpl fld="3" item="2"/>
          <tpl fld="0" item="1"/>
        </tpls>
      </n>
      <n v="13286343.66" in="0">
        <tpls c="4">
          <tpl fld="2" item="23"/>
          <tpl fld="6" item="277"/>
          <tpl fld="3" item="6"/>
          <tpl fld="0" item="1"/>
        </tpls>
      </n>
      <n v="328580.09000000003" in="0">
        <tpls c="4">
          <tpl fld="2" item="23"/>
          <tpl fld="6" item="277"/>
          <tpl fld="3" item="5"/>
          <tpl fld="0" item="1"/>
        </tpls>
      </n>
      <n v="6192211.8399999999" in="0">
        <tpls c="4">
          <tpl fld="2" item="23"/>
          <tpl fld="6" item="277"/>
          <tpl fld="3" item="1"/>
          <tpl fld="0" item="1"/>
        </tpls>
      </n>
      <n v="1670661.22" in="0">
        <tpls c="4">
          <tpl fld="2" item="23"/>
          <tpl fld="6" item="277"/>
          <tpl fld="3" item="4"/>
          <tpl fld="0" item="1"/>
        </tpls>
      </n>
      <n v="101165.75" in="0">
        <tpls c="4">
          <tpl fld="2" item="23"/>
          <tpl fld="6" item="277"/>
          <tpl fld="3" item="0"/>
          <tpl fld="0" item="1"/>
        </tpls>
      </n>
      <n v="4534772.25" in="0">
        <tpls c="4">
          <tpl fld="2" item="24"/>
          <tpl fld="6" item="277"/>
          <tpl fld="3" item="3"/>
          <tpl fld="0" item="1"/>
        </tpls>
      </n>
      <n v="8147521.1500000004" in="0">
        <tpls c="4">
          <tpl fld="2" item="24"/>
          <tpl fld="6" item="277"/>
          <tpl fld="3" item="2"/>
          <tpl fld="0" item="1"/>
        </tpls>
      </n>
      <n v="98556.479999999996" in="0">
        <tpls c="4">
          <tpl fld="2" item="24"/>
          <tpl fld="6" item="277"/>
          <tpl fld="3" item="0"/>
          <tpl fld="0" item="1"/>
        </tpls>
      </n>
      <n v="2227559.89" in="0">
        <tpls c="4">
          <tpl fld="2" item="24"/>
          <tpl fld="6" item="277"/>
          <tpl fld="3" item="4"/>
          <tpl fld="0" item="1"/>
        </tpls>
      </n>
      <n v="16718837.74" in="0">
        <tpls c="4">
          <tpl fld="2" item="24"/>
          <tpl fld="6" item="277"/>
          <tpl fld="3" item="6"/>
          <tpl fld="0" item="1"/>
        </tpls>
      </n>
      <n v="7566526.71" in="0">
        <tpls c="4">
          <tpl fld="2" item="24"/>
          <tpl fld="6" item="277"/>
          <tpl fld="3" item="1"/>
          <tpl fld="0" item="1"/>
        </tpls>
      </n>
      <n v="347523.64" in="0">
        <tpls c="4">
          <tpl fld="2" item="24"/>
          <tpl fld="6" item="277"/>
          <tpl fld="3" item="5"/>
          <tpl fld="0" item="1"/>
        </tpls>
      </n>
      <n v="3380.73" in="0">
        <tpls c="3">
          <tpl fld="1" item="26"/>
          <tpl fld="4" item="298"/>
          <tpl fld="0" item="0"/>
        </tpls>
      </n>
      <n v="9436112.9600000009" in="0">
        <tpls c="4">
          <tpl fld="2" item="25"/>
          <tpl fld="6" item="277"/>
          <tpl fld="3" item="2"/>
          <tpl fld="0" item="1"/>
        </tpls>
      </n>
      <n v="18263104.059999999" in="0">
        <tpls c="4">
          <tpl fld="2" item="25"/>
          <tpl fld="6" item="277"/>
          <tpl fld="3" item="6"/>
          <tpl fld="0" item="1"/>
        </tpls>
      </n>
      <n v="4762122.21" in="0">
        <tpls c="4">
          <tpl fld="2" item="25"/>
          <tpl fld="6" item="277"/>
          <tpl fld="3" item="3"/>
          <tpl fld="0" item="1"/>
        </tpls>
      </n>
      <n v="7733886.4100000001" in="0">
        <tpls c="4">
          <tpl fld="2" item="25"/>
          <tpl fld="6" item="277"/>
          <tpl fld="3" item="1"/>
          <tpl fld="0" item="1"/>
        </tpls>
      </n>
      <n v="66441.89" in="0">
        <tpls c="4">
          <tpl fld="2" item="25"/>
          <tpl fld="6" item="277"/>
          <tpl fld="3" item="0"/>
          <tpl fld="0" item="1"/>
        </tpls>
      </n>
      <n v="2394404.48" in="0">
        <tpls c="4">
          <tpl fld="2" item="25"/>
          <tpl fld="6" item="277"/>
          <tpl fld="3" item="4"/>
          <tpl fld="0" item="1"/>
        </tpls>
      </n>
      <n v="144182.04" in="0">
        <tpls c="4">
          <tpl fld="2" item="25"/>
          <tpl fld="6" item="277"/>
          <tpl fld="3" item="5"/>
          <tpl fld="0" item="1"/>
        </tpls>
      </n>
      <n v="3285.06" in="0">
        <tpls c="3">
          <tpl fld="1" item="27"/>
          <tpl fld="4" item="298"/>
          <tpl fld="0" item="0"/>
        </tpls>
      </n>
      <n v="4760214.91" in="0">
        <tpls c="4">
          <tpl fld="2" item="26"/>
          <tpl fld="6" item="277"/>
          <tpl fld="3" item="3"/>
          <tpl fld="0" item="1"/>
        </tpls>
      </n>
      <n v="3725.18" in="0">
        <tpls c="3">
          <tpl fld="1" item="28"/>
          <tpl fld="4" item="298"/>
          <tpl fld="0" item="0"/>
        </tpls>
      </n>
      <n v="1994316.17" in="0">
        <tpls c="4">
          <tpl fld="2" item="26"/>
          <tpl fld="6" item="277"/>
          <tpl fld="3" item="4"/>
          <tpl fld="0" item="1"/>
        </tpls>
      </n>
      <n v="19327187.75" in="0">
        <tpls c="4">
          <tpl fld="2" item="26"/>
          <tpl fld="6" item="277"/>
          <tpl fld="3" item="6"/>
          <tpl fld="0" item="1"/>
        </tpls>
      </n>
      <n v="14927.24" in="0">
        <tpls c="4">
          <tpl fld="2" item="26"/>
          <tpl fld="6" item="277"/>
          <tpl fld="3" item="0"/>
          <tpl fld="0" item="1"/>
        </tpls>
      </n>
      <n v="7478850.9900000002" in="0">
        <tpls c="4">
          <tpl fld="2" item="26"/>
          <tpl fld="6" item="277"/>
          <tpl fld="3" item="1"/>
          <tpl fld="0" item="1"/>
        </tpls>
      </n>
      <n v="9833184.3699999992" in="0">
        <tpls c="4">
          <tpl fld="2" item="26"/>
          <tpl fld="6" item="277"/>
          <tpl fld="3" item="2"/>
          <tpl fld="0" item="1"/>
        </tpls>
      </n>
      <n v="803414.06" in="0">
        <tpls c="4">
          <tpl fld="2" item="26"/>
          <tpl fld="6" item="277"/>
          <tpl fld="3" item="5"/>
          <tpl fld="0" item="1"/>
        </tpls>
      </n>
      <n v="725303.19" in="0">
        <tpls c="4">
          <tpl fld="2" item="27"/>
          <tpl fld="6" item="277"/>
          <tpl fld="3" item="5"/>
          <tpl fld="0" item="1"/>
        </tpls>
      </n>
      <n v="68870.42" in="0">
        <tpls c="4">
          <tpl fld="2" item="27"/>
          <tpl fld="6" item="277"/>
          <tpl fld="3" item="0"/>
          <tpl fld="0" item="1"/>
        </tpls>
      </n>
      <n v="3312813.95" in="0">
        <tpls c="4">
          <tpl fld="2" item="27"/>
          <tpl fld="6" item="277"/>
          <tpl fld="3" item="4"/>
          <tpl fld="0" item="1"/>
        </tpls>
      </n>
      <n v="5846941.9900000002" in="0">
        <tpls c="4">
          <tpl fld="2" item="27"/>
          <tpl fld="6" item="277"/>
          <tpl fld="3" item="3"/>
          <tpl fld="0" item="1"/>
        </tpls>
      </n>
      <n v="10410876.33" in="0">
        <tpls c="4">
          <tpl fld="2" item="27"/>
          <tpl fld="6" item="277"/>
          <tpl fld="3" item="2"/>
          <tpl fld="0" item="1"/>
        </tpls>
      </n>
      <n v="9895652.2899999991" in="0">
        <tpls c="4">
          <tpl fld="2" item="27"/>
          <tpl fld="6" item="277"/>
          <tpl fld="3" item="1"/>
          <tpl fld="0" item="1"/>
        </tpls>
      </n>
      <n v="21693082.969999999" in="0">
        <tpls c="4">
          <tpl fld="2" item="27"/>
          <tpl fld="6" item="277"/>
          <tpl fld="3" item="6"/>
          <tpl fld="0" item="1"/>
        </tpls>
      </n>
      <n v="3876.67" in="0">
        <tpls c="3">
          <tpl fld="1" item="29"/>
          <tpl fld="4" item="298"/>
          <tpl fld="0" item="0"/>
        </tpls>
      </n>
      <n v="3281804.1" in="0">
        <tpls c="4">
          <tpl fld="2" item="28"/>
          <tpl fld="6" item="277"/>
          <tpl fld="3" item="4"/>
          <tpl fld="0" item="1"/>
        </tpls>
      </n>
      <n v="11031689.84" in="0">
        <tpls c="4">
          <tpl fld="2" item="28"/>
          <tpl fld="6" item="277"/>
          <tpl fld="3" item="1"/>
          <tpl fld="0" item="1"/>
        </tpls>
      </n>
      <n v="1811528.04" in="0">
        <tpls c="4">
          <tpl fld="2" item="28"/>
          <tpl fld="6" item="277"/>
          <tpl fld="3" item="5"/>
          <tpl fld="0" item="1"/>
        </tpls>
      </n>
      <n v="12447116.08" in="0">
        <tpls c="4">
          <tpl fld="2" item="28"/>
          <tpl fld="6" item="277"/>
          <tpl fld="3" item="2"/>
          <tpl fld="0" item="1"/>
        </tpls>
      </n>
      <n v="148910.18" in="0">
        <tpls c="4">
          <tpl fld="2" item="28"/>
          <tpl fld="6" item="277"/>
          <tpl fld="3" item="0"/>
          <tpl fld="0" item="1"/>
        </tpls>
      </n>
      <n v="26115582.399999999" in="0">
        <tpls c="4">
          <tpl fld="2" item="28"/>
          <tpl fld="6" item="277"/>
          <tpl fld="3" item="6"/>
          <tpl fld="0" item="1"/>
        </tpls>
      </n>
      <n v="7082272.3499999996" in="0">
        <tpls c="4">
          <tpl fld="2" item="28"/>
          <tpl fld="6" item="277"/>
          <tpl fld="3" item="3"/>
          <tpl fld="0" item="1"/>
        </tpls>
      </n>
      <n v="11332534.890000001" in="0">
        <tpls c="4">
          <tpl fld="2" item="0"/>
          <tpl fld="6" item="277"/>
          <tpl fld="3" item="1"/>
          <tpl fld="0" item="1"/>
        </tpls>
      </n>
      <n v="3108418.54" in="0">
        <tpls c="4">
          <tpl fld="2" item="0"/>
          <tpl fld="6" item="277"/>
          <tpl fld="3" item="4"/>
          <tpl fld="0" item="1"/>
        </tpls>
      </n>
      <n v="12759053.99" in="0">
        <tpls c="4">
          <tpl fld="2" item="0"/>
          <tpl fld="6" item="277"/>
          <tpl fld="3" item="2"/>
          <tpl fld="0" item="1"/>
        </tpls>
      </n>
      <n v="28783129.370000001" in="0">
        <tpls c="4">
          <tpl fld="2" item="0"/>
          <tpl fld="6" item="277"/>
          <tpl fld="3" item="6"/>
          <tpl fld="0" item="1"/>
        </tpls>
      </n>
      <n v="136033.87" in="0">
        <tpls c="4">
          <tpl fld="2" item="0"/>
          <tpl fld="6" item="277"/>
          <tpl fld="3" item="0"/>
          <tpl fld="0" item="1"/>
        </tpls>
      </n>
      <n v="610380.29" in="0">
        <tpls c="4">
          <tpl fld="2" item="0"/>
          <tpl fld="6" item="277"/>
          <tpl fld="3" item="5"/>
          <tpl fld="0" item="1"/>
        </tpls>
      </n>
      <n v="9039200" in="0">
        <tpls c="4">
          <tpl fld="2" item="29"/>
          <tpl fld="6" item="277"/>
          <tpl fld="3" item="3"/>
          <tpl fld="0" item="1"/>
        </tpls>
      </n>
      <n v="101522" in="0">
        <tpls c="4">
          <tpl fld="2" item="29"/>
          <tpl fld="6" item="277"/>
          <tpl fld="3" item="5"/>
          <tpl fld="0" item="1"/>
        </tpls>
      </n>
      <n v="116952" in="0">
        <tpls c="4">
          <tpl fld="2" item="29"/>
          <tpl fld="6" item="277"/>
          <tpl fld="3" item="0"/>
          <tpl fld="0" item="1"/>
        </tpls>
      </n>
      <n v="13603640" in="0">
        <tpls c="4">
          <tpl fld="2" item="29"/>
          <tpl fld="6" item="277"/>
          <tpl fld="3" item="1"/>
          <tpl fld="0" item="1"/>
        </tpls>
      </n>
      <n v="32009483" in="0">
        <tpls c="4">
          <tpl fld="2" item="29"/>
          <tpl fld="6" item="277"/>
          <tpl fld="3" item="6"/>
          <tpl fld="0" item="1"/>
        </tpls>
      </n>
      <n v="13305344" in="0">
        <tpls c="4">
          <tpl fld="2" item="29"/>
          <tpl fld="6" item="277"/>
          <tpl fld="3" item="2"/>
          <tpl fld="0" item="1"/>
        </tpls>
      </n>
      <n v="2807724" in="0">
        <tpls c="4">
          <tpl fld="2" item="29"/>
          <tpl fld="6" item="277"/>
          <tpl fld="3" item="4"/>
          <tpl fld="0" item="1"/>
        </tpls>
      </n>
    </entries>
    <queryCache count="714">
      <query mdx="[Measures].[Enr]">
        <tpls c="1">
          <tpl fld="0" item="0"/>
        </tpls>
      </query>
      <query mdx="[Measures].[Exp]">
        <tpls c="1">
          <tpl fld="0" item="1"/>
        </tpls>
      </query>
      <query mdx="[Enrollment].[SchoolYear].[2024-25]">
        <tpls c="1">
          <tpl fld="1" item="0"/>
        </tpls>
      </query>
      <query mdx="[Enrollment].[SchoolYear].[2023-24]">
        <tpls c="1">
          <tpl fld="1" item="1"/>
        </tpls>
      </query>
      <query mdx="[Enrollment].[SchoolYear].[1999-00]">
        <tpls c="1">
          <tpl fld="1" item="2"/>
        </tpls>
      </query>
      <query mdx="[Expenditures].[RecastObjectTitle].[All Objects]"/>
      <query mdx="[Enrollment].[SchoolYear].[1995-96]">
        <tpls c="1">
          <tpl fld="1" item="3"/>
        </tpls>
      </query>
      <query mdx="[Expenditures].[SchoolYear].[2023-24]">
        <tpls c="1">
          <tpl fld="2" item="0"/>
        </tpls>
      </query>
      <query mdx="[Expenditures].[RecastObjectTitle].[Travel]">
        <tpls c="1">
          <tpl fld="3" item="0"/>
        </tpls>
      </query>
      <query mdx="[Expenditures].[RecastObjectTitle].[Purchased Services]">
        <tpls c="1">
          <tpl fld="3" item="1"/>
        </tpls>
      </query>
      <query mdx="[Expenditures].[RecastObjectTitle].[Employee Benefits**]">
        <tpls c="1">
          <tpl fld="3" item="2"/>
        </tpls>
      </query>
      <query mdx="[Expenditures].[RecastObjectTitle].[Salaries - Classified]">
        <tpls c="1">
          <tpl fld="3" item="3"/>
        </tpls>
      </query>
      <query mdx="[Expenditures].[RecastObjectTitle].[Supplies/Instr Resources**]">
        <tpls c="1">
          <tpl fld="3" item="4"/>
        </tpls>
      </query>
      <query mdx="[Expenditures].[RecastObjectTitle].[Capital Outlay]">
        <tpls c="1">
          <tpl fld="3" item="5"/>
        </tpls>
      </query>
      <query mdx="[Expenditures].[RecastObjectTitle].[Salaries - Certificated]">
        <tpls c="1">
          <tpl fld="3" item="6"/>
        </tpls>
      </query>
      <query mdx="[Enrollment].[SchoolYear].[1996-97]">
        <tpls c="1">
          <tpl fld="1" item="4"/>
        </tpls>
      </query>
      <query mdx="[Enrollment].[SchoolYear].[2000-01]">
        <tpls c="1">
          <tpl fld="1" item="5"/>
        </tpls>
      </query>
      <query mdx="[Enrollment].[SchoolYear].[2001-02]">
        <tpls c="1">
          <tpl fld="1" item="6"/>
        </tpls>
      </query>
      <query mdx="[Enrollment].[SchoolYear].[1997-98]">
        <tpls c="1">
          <tpl fld="1" item="7"/>
        </tpls>
      </query>
      <query mdx="[Enrollment].[SchoolYear].[2002-03]">
        <tpls c="1">
          <tpl fld="1" item="8"/>
        </tpls>
      </query>
      <query mdx="[Enrollment].[SchoolYear].[1998-99]">
        <tpls c="1">
          <tpl fld="1" item="9"/>
        </tpls>
      </query>
      <query mdx="[Enrollment].[SchoolYear].[2003-04]">
        <tpls c="1">
          <tpl fld="1" item="10"/>
        </tpls>
      </query>
      <query mdx="[Enrollment].[SchoolYear].[2004-05]">
        <tpls c="1">
          <tpl fld="1" item="11"/>
        </tpls>
      </query>
      <query mdx="[Enrollment].[SchoolYear].[2005-06]">
        <tpls c="1">
          <tpl fld="1" item="12"/>
        </tpls>
      </query>
      <query mdx="[Enrollment].[SchoolYear].[2006-07]">
        <tpls c="1">
          <tpl fld="1" item="13"/>
        </tpls>
      </query>
      <query mdx="[Enrollment].[SchoolYear].[2007-08]">
        <tpls c="1">
          <tpl fld="1" item="14"/>
        </tpls>
      </query>
      <query mdx="[Enrollment].[SchoolYear].[2008-09]">
        <tpls c="1">
          <tpl fld="1" item="15"/>
        </tpls>
      </query>
      <query mdx="[Enrollment].[SchoolYear].[2009-10]">
        <tpls c="1">
          <tpl fld="1" item="16"/>
        </tpls>
      </query>
      <query mdx="[Enrollment].[SchoolYear].[2010-11]">
        <tpls c="1">
          <tpl fld="1" item="17"/>
        </tpls>
      </query>
      <query mdx="[Enrollment].[SchoolYear].[2011-12]">
        <tpls c="1">
          <tpl fld="1" item="18"/>
        </tpls>
      </query>
      <query mdx="[Enrollment].[SchoolYear].[2012-13]">
        <tpls c="1">
          <tpl fld="1" item="19"/>
        </tpls>
      </query>
      <query mdx="[Enrollment].[SchoolYear].[2013-14]">
        <tpls c="1">
          <tpl fld="1" item="20"/>
        </tpls>
      </query>
      <query mdx="[Enrollment].[SchoolYear].[2014-15]">
        <tpls c="1">
          <tpl fld="1" item="21"/>
        </tpls>
      </query>
      <query mdx="[Enrollment].[SchoolYear].[2015-16]">
        <tpls c="1">
          <tpl fld="1" item="22"/>
        </tpls>
      </query>
      <query mdx="[Enrollment].[SchoolYear].[2016-17]">
        <tpls c="1">
          <tpl fld="1" item="23"/>
        </tpls>
      </query>
      <query mdx="[Enrollment].[SchoolYear].[2017-18]">
        <tpls c="1">
          <tpl fld="1" item="24"/>
        </tpls>
      </query>
      <query mdx="[Enrollment].[SchoolYear].[2018-19]">
        <tpls c="1">
          <tpl fld="1" item="25"/>
        </tpls>
      </query>
      <query mdx="[Enrollment].[SchoolYear].[2019-20]">
        <tpls c="1">
          <tpl fld="1" item="26"/>
        </tpls>
      </query>
      <query mdx="[Enrollment].[SchoolYear].[2020-21]">
        <tpls c="1">
          <tpl fld="1" item="27"/>
        </tpls>
      </query>
      <query mdx="[Enrollment].[SchoolYear].[2021-22]">
        <tpls c="1">
          <tpl fld="1" item="28"/>
        </tpls>
      </query>
      <query mdx="[Enrollment].[SchoolYear].[2022-23]">
        <tpls c="1">
          <tpl fld="1" item="29"/>
        </tpls>
      </query>
      <query mdx="[Enrollment].[DistTitle].[Aberdeen]">
        <tpls c="1">
          <tpl fld="4" item="0"/>
        </tpls>
      </query>
      <query mdx="[Enrollment].[DistTitle].[Oakville]">
        <tpls c="1">
          <tpl fld="4" item="1"/>
        </tpls>
      </query>
      <query mdx="[Enrollment].[DistTitle].[Impact-Commencement Bay Elementary Charter]">
        <tpls c="1">
          <tpl fld="4" item="2"/>
        </tpls>
      </query>
      <query mdx="[Enrollment].[DistTitle].[Pinnacles Prep Charter]">
        <tpls c="1">
          <tpl fld="4" item="3"/>
        </tpls>
      </query>
      <query mdx="[Enrollment].[DistTitle].[Lyle]">
        <tpls c="1">
          <tpl fld="4" item="4"/>
        </tpls>
      </query>
      <query mdx="[Enrollment].[DistTitle].[Camas]">
        <tpls c="1">
          <tpl fld="4" item="5"/>
        </tpls>
      </query>
      <query mdx="[Enrollment].[DistTitle].[Toutle Lake]">
        <tpls c="1">
          <tpl fld="4" item="6"/>
        </tpls>
      </query>
      <query mdx="[Enrollment].[DistTitle].[Centralia]">
        <tpls c="1">
          <tpl fld="4" item="7"/>
        </tpls>
      </query>
      <query mdx="[Enrollment].[DistTitle].[Everett]">
        <tpls c="1">
          <tpl fld="4" item="8"/>
        </tpls>
      </query>
      <query mdx="[Enrollment].[DistTitle].[Pomeroy]">
        <tpls c="1">
          <tpl fld="4" item="9"/>
        </tpls>
      </query>
      <query mdx="[Enrollment].[DistTitle].[Quincy]">
        <tpls c="1">
          <tpl fld="4" item="10"/>
        </tpls>
      </query>
      <query mdx="[Enrollment].[DistTitle].[Summit Olympus Charter]">
        <tpls c="1">
          <tpl fld="4" item="11"/>
        </tpls>
      </query>
      <query mdx="[Enrollment].[DistTitle].[Pateros]">
        <tpls c="1">
          <tpl fld="4" item="12"/>
        </tpls>
      </query>
      <query mdx="[Enrollment].[DistTitle].[Toppenish]">
        <tpls c="1">
          <tpl fld="4" item="13"/>
        </tpls>
      </query>
      <query mdx="[Enrollment].[DistTitle].[Tumwater]">
        <tpls c="1">
          <tpl fld="4" item="14"/>
        </tpls>
      </query>
      <query mdx="[Enrollment].[DistTitle].[East Valley (Spokane)]">
        <tpls c="1">
          <tpl fld="4" item="15"/>
        </tpls>
      </query>
      <query mdx="[Enrollment].[DistTitle].[Lind]">
        <tpls c="1">
          <tpl fld="4" item="16"/>
        </tpls>
      </query>
      <query mdx="[Enrollment].[DistTitle].[Endicott]">
        <tpls c="1">
          <tpl fld="4" item="17"/>
        </tpls>
      </query>
      <query mdx="[Enrollment].[DistTitle].[Cape Flattery]">
        <tpls c="1">
          <tpl fld="4" item="18"/>
        </tpls>
      </query>
      <query mdx="[Enrollment].[DistTitle].[Bainbridge Island]">
        <tpls c="1">
          <tpl fld="4" item="19"/>
        </tpls>
      </query>
      <query mdx="[Enrollment].[DistTitle].[San Juan Island]">
        <tpls c="1">
          <tpl fld="4" item="20"/>
        </tpls>
      </query>
      <query mdx="[Enrollment].[DistTitle].[Satsop]">
        <tpls c="1">
          <tpl fld="4" item="21"/>
        </tpls>
      </query>
      <query mdx="[Enrollment].[DistTitle].[Ephrata]">
        <tpls c="1">
          <tpl fld="4" item="22"/>
        </tpls>
      </query>
      <query mdx="[Enrollment].[DistTitle].[Quileute Tribal]">
        <tpls c="1">
          <tpl fld="4" item="23"/>
        </tpls>
      </query>
      <query mdx="[Enrollment].[DistTitle].[Rosalia]">
        <tpls c="1">
          <tpl fld="4" item="24"/>
        </tpls>
      </query>
      <query mdx="[Enrollment].[DistTitle].[Lake Washington]">
        <tpls c="1">
          <tpl fld="4" item="25"/>
        </tpls>
      </query>
      <query mdx="[Enrollment].[DistTitle].[Granger]">
        <tpls c="1">
          <tpl fld="4" item="26"/>
        </tpls>
      </query>
      <query mdx="[Enrollment].[DistTitle].[Newport]">
        <tpls c="1">
          <tpl fld="4" item="27"/>
        </tpls>
      </query>
      <query mdx="[Enrollment].[DistTitle].[Orondo]">
        <tpls c="1">
          <tpl fld="4" item="28"/>
        </tpls>
      </query>
      <query mdx="[Enrollment].[DistTitle].[Tahoma]">
        <tpls c="1">
          <tpl fld="4" item="29"/>
        </tpls>
      </query>
      <query mdx="[Enrollment].[DistTitle].[Coupeville]">
        <tpls c="1">
          <tpl fld="4" item="30"/>
        </tpls>
      </query>
      <query mdx="[Enrollment].[DistTitle].[Pullman]">
        <tpls c="1">
          <tpl fld="4" item="31"/>
        </tpls>
      </query>
      <query mdx="[Enrollment].[DistTitle].[Hockinson]">
        <tpls c="1">
          <tpl fld="4" item="32"/>
        </tpls>
      </query>
      <query mdx="[Enrollment].[DistTitle].[Queets-Clearwater]">
        <tpls c="1">
          <tpl fld="4" item="33"/>
        </tpls>
      </query>
      <query mdx="[Enrollment].[DistTitle].[Lacrosse]">
        <tpls c="1">
          <tpl fld="4" item="34"/>
        </tpls>
      </query>
      <query mdx="[Enrollment].[DistTitle].[Seattle]">
        <tpls c="1">
          <tpl fld="4" item="35"/>
        </tpls>
      </query>
      <query mdx="[Enrollment].[DistTitle].[Port Townsend]">
        <tpls c="1">
          <tpl fld="4" item="36"/>
        </tpls>
      </query>
      <query mdx="[Enrollment].[DistTitle].[Kent]">
        <tpls c="1">
          <tpl fld="4" item="37"/>
        </tpls>
      </query>
      <query mdx="[Enrollment].[DistTitle].[Sprague]">
        <tpls c="1">
          <tpl fld="4" item="38"/>
        </tpls>
      </query>
      <query mdx="[Enrollment].[DistTitle].[Castle Rock]">
        <tpls c="1">
          <tpl fld="4" item="39"/>
        </tpls>
      </query>
      <query mdx="[Enrollment].[DistTitle].[Yakama Nation Tribal]">
        <tpls c="1">
          <tpl fld="4" item="40"/>
        </tpls>
      </query>
      <query mdx="[Enrollment].[DistTitle].[Clarkston]">
        <tpls c="1">
          <tpl fld="4" item="41"/>
        </tpls>
      </query>
      <query mdx="[Enrollment].[DistTitle].[Sumner]">
        <tpls c="1">
          <tpl fld="4" item="42"/>
        </tpls>
      </query>
      <query mdx="[Enrollment].[DistTitle].[Royal]">
        <tpls c="1">
          <tpl fld="4" item="43"/>
        </tpls>
      </query>
      <query mdx="[Enrollment].[DistTitle].[Orchard Prairie]">
        <tpls c="1">
          <tpl fld="4" item="44"/>
        </tpls>
      </query>
      <query mdx="[Enrollment].[DistTitle].[Skykomish]">
        <tpls c="1">
          <tpl fld="4" item="45"/>
        </tpls>
      </query>
      <query mdx="[Enrollment].[DistTitle].[Spokane Intl Acad Charter]">
        <tpls c="1">
          <tpl fld="4" item="46"/>
        </tpls>
      </query>
      <query mdx="[Enrollment].[DistTitle].[Omak]">
        <tpls c="1">
          <tpl fld="4" item="47"/>
        </tpls>
      </query>
      <query mdx="[Enrollment].[DistTitle].[Palouse]">
        <tpls c="1">
          <tpl fld="4" item="48"/>
        </tpls>
      </query>
      <query mdx="[Enrollment].[DistTitle].[Liberty]">
        <tpls c="1">
          <tpl fld="4" item="49"/>
        </tpls>
      </query>
      <query mdx="[Enrollment].[DistTitle].[Garfield]">
        <tpls c="1">
          <tpl fld="4" item="50"/>
        </tpls>
      </query>
      <query mdx="[Enrollment].[DistTitle].[Summit Atlas Charter]">
        <tpls c="1">
          <tpl fld="4" item="51"/>
        </tpls>
      </query>
      <query mdx="[Enrollment].[DistTitle].[Finley]">
        <tpls c="1">
          <tpl fld="4" item="52"/>
        </tpls>
      </query>
      <query mdx="[Enrollment].[DistTitle].[Highland]">
        <tpls c="1">
          <tpl fld="4" item="53"/>
        </tpls>
      </query>
      <query mdx="[Enrollment].[DistTitle].[St. John]">
        <tpls c="1">
          <tpl fld="4" item="54"/>
        </tpls>
      </query>
      <query mdx="[Enrollment].[DistTitle].[Arlington]">
        <tpls c="1">
          <tpl fld="4" item="55"/>
        </tpls>
      </query>
      <query mdx="[Enrollment].[DistTitle].[Wilbur]">
        <tpls c="1">
          <tpl fld="4" item="56"/>
        </tpls>
      </query>
      <query mdx="[Enrollment].[DistTitle].[Roosevelt]">
        <tpls c="1">
          <tpl fld="4" item="57"/>
        </tpls>
      </query>
      <query mdx="[Enrollment].[DistTitle].[Valley]">
        <tpls c="1">
          <tpl fld="4" item="58"/>
        </tpls>
      </query>
      <query mdx="[Enrollment].[DistTitle].[Curlew]">
        <tpls c="1">
          <tpl fld="4" item="59"/>
        </tpls>
      </query>
      <query mdx="[Enrollment].[DistTitle].[Mukilteo]">
        <tpls c="1">
          <tpl fld="4" item="60"/>
        </tpls>
      </query>
      <query mdx="[Enrollment].[DistTitle].[Kiona-Benton City]">
        <tpls c="1">
          <tpl fld="4" item="61"/>
        </tpls>
      </query>
      <query mdx="[Enrollment].[DistTitle].[Republic]">
        <tpls c="1">
          <tpl fld="4" item="62"/>
        </tpls>
      </query>
      <query mdx="[Enrollment].[DistTitle].[Eatonville]">
        <tpls c="1">
          <tpl fld="4" item="63"/>
        </tpls>
      </query>
      <query mdx="[Enrollment].[DistTitle].[Riverside]">
        <tpls c="1">
          <tpl fld="4" item="64"/>
        </tpls>
      </query>
      <query mdx="[Enrollment].[DistTitle].[Mabton]">
        <tpls c="1">
          <tpl fld="4" item="65"/>
        </tpls>
      </query>
      <query mdx="[Enrollment].[DistTitle].[Shoreline]">
        <tpls c="1">
          <tpl fld="4" item="66"/>
        </tpls>
      </query>
      <query mdx="[Enrollment].[DistTitle].[Lynden]">
        <tpls c="1">
          <tpl fld="4" item="67"/>
        </tpls>
      </query>
      <query mdx="[Enrollment].[DistTitle].[Suquamish Tribal]">
        <tpls c="1">
          <tpl fld="4" item="68"/>
        </tpls>
      </query>
      <query mdx="[Enrollment].[DistTitle].[Grandview]">
        <tpls c="1">
          <tpl fld="4" item="69"/>
        </tpls>
      </query>
      <query mdx="[Enrollment].[DistTitle].[Lumen Charter]">
        <tpls c="1">
          <tpl fld="4" item="70"/>
        </tpls>
      </query>
      <query mdx="[Enrollment].[DistTitle].[Kahlotus]">
        <tpls c="1">
          <tpl fld="4" item="71"/>
        </tpls>
      </query>
      <query mdx="[Enrollment].[DistTitle].[Morton]">
        <tpls c="1">
          <tpl fld="4" item="72"/>
        </tpls>
      </query>
      <query mdx="[Enrollment].[DistTitle].[Mount Pleasant]">
        <tpls c="1">
          <tpl fld="4" item="73"/>
        </tpls>
      </query>
      <query mdx="[Enrollment].[DistTitle].[Star]">
        <tpls c="1">
          <tpl fld="4" item="74"/>
        </tpls>
      </query>
      <query mdx="[Enrollment].[DistTitle].[Mercer Island]">
        <tpls c="1">
          <tpl fld="4" item="75"/>
        </tpls>
      </query>
      <query mdx="[Enrollment].[DistTitle].[Kettle Falls]">
        <tpls c="1">
          <tpl fld="4" item="76"/>
        </tpls>
      </query>
      <query mdx="[Enrollment].[DistTitle].[Waitsburg]">
        <tpls c="1">
          <tpl fld="4" item="77"/>
        </tpls>
      </query>
      <query mdx="[Enrollment].[DistTitle].[Bremerton]">
        <tpls c="1">
          <tpl fld="4" item="78"/>
        </tpls>
      </query>
      <query mdx="[Enrollment].[DistTitle].[Central Kitsap]">
        <tpls c="1">
          <tpl fld="4" item="79"/>
        </tpls>
      </query>
      <query mdx="[Enrollment].[DistTitle].[Vancouver]">
        <tpls c="1">
          <tpl fld="4" item="80"/>
        </tpls>
      </query>
      <query mdx="[Enrollment].[DistTitle].[Onion Creek]">
        <tpls c="1">
          <tpl fld="4" item="81"/>
        </tpls>
      </query>
      <query mdx="[DistrictBySize].[DistrictGroupTitle].[3,000 to 4,999]">
        <tpls c="1">
          <tpl fld="5" item="0"/>
        </tpls>
      </query>
      <query mdx="[Enrollment].[DistTitle].[Chimacum]">
        <tpls c="1">
          <tpl fld="4" item="82"/>
        </tpls>
      </query>
      <query mdx="[Enrollment].[DistTitle].[Ocosta]">
        <tpls c="1">
          <tpl fld="4" item="83"/>
        </tpls>
      </query>
      <query mdx="[Enrollment].[DistTitle].[Damman]">
        <tpls c="1">
          <tpl fld="4" item="84"/>
        </tpls>
      </query>
      <query mdx="[Enrollment].[DistTitle].[North Thurston]">
        <tpls c="1">
          <tpl fld="4" item="85"/>
        </tpls>
      </query>
      <query mdx="[Enrollment].[DistTitle].[Naselle-Grays River Valley]">
        <tpls c="1">
          <tpl fld="4" item="86"/>
        </tpls>
      </query>
      <query mdx="[Enrollment].[DistTitle].[Sunnyside]">
        <tpls c="1">
          <tpl fld="4" item="87"/>
        </tpls>
      </query>
      <query mdx="[Enrollment].[DistTitle].[Pioneer]">
        <tpls c="1">
          <tpl fld="4" item="88"/>
        </tpls>
      </query>
      <query mdx="[Enrollment].[DistTitle].[Concrete]">
        <tpls c="1">
          <tpl fld="4" item="89"/>
        </tpls>
      </query>
      <query mdx="[Enrollment].[DistTitle].[Manson]">
        <tpls c="1">
          <tpl fld="4" item="90"/>
        </tpls>
      </query>
      <query mdx="[Enrollment].[DistTitle].[Ocean Beach]">
        <tpls c="1">
          <tpl fld="4" item="91"/>
        </tpls>
      </query>
      <query mdx="[Enrollment].[DistTitle].[Snohomish]">
        <tpls c="1">
          <tpl fld="4" item="92"/>
        </tpls>
      </query>
      <query mdx="[Enrollment].[DistTitle].[Olympia]">
        <tpls c="1">
          <tpl fld="4" item="93"/>
        </tpls>
      </query>
      <query mdx="[Expenditures].[DistTitle].[Tahoma]">
        <tpls c="1">
          <tpl fld="6" item="0"/>
        </tpls>
      </query>
      <query mdx="[Expenditures].[SchoolYear].[1995-96]">
        <tpls c="1">
          <tpl fld="2" item="1"/>
        </tpls>
      </query>
      <query mdx="[Enrollment].[DistTitle].[Kittitas]">
        <tpls c="1">
          <tpl fld="4" item="94"/>
        </tpls>
      </query>
      <query mdx="[Enrollment].[DistTitle].[Stevenson-Carson]">
        <tpls c="1">
          <tpl fld="4" item="95"/>
        </tpls>
      </query>
      <query mdx="[Expenditures].[DistTitle].[Ephrata]">
        <tpls c="1">
          <tpl fld="6" item="1"/>
        </tpls>
      </query>
      <query mdx="[Enrollment].[DistTitle].[Pride Prep Charter]">
        <tpls c="1">
          <tpl fld="4" item="96"/>
        </tpls>
      </query>
      <query mdx="[Enrollment].[DistTitle].[McCleary]">
        <tpls c="1">
          <tpl fld="4" item="97"/>
        </tpls>
      </query>
      <query mdx="[Enrollment].[DistTitle].[Okanogan]">
        <tpls c="1">
          <tpl fld="4" item="98"/>
        </tpls>
      </query>
      <query mdx="[Enrollment].[DistTitle].[North Kitsap]">
        <tpls c="1">
          <tpl fld="4" item="99"/>
        </tpls>
      </query>
      <query mdx="[Enrollment].[DistTitle].[Meridian]">
        <tpls c="1">
          <tpl fld="4" item="100"/>
        </tpls>
      </query>
      <query mdx="[Enrollment].[DistTitle].[Othello]">
        <tpls c="1">
          <tpl fld="4" item="101"/>
        </tpls>
      </query>
      <query mdx="[Expenditures].[DistTitle].[Hockinson]">
        <tpls c="1">
          <tpl fld="6" item="2"/>
        </tpls>
      </query>
      <query mdx="[Expenditures].[DistTitle].[Lind]">
        <tpls c="1">
          <tpl fld="6" item="3"/>
        </tpls>
      </query>
      <query mdx="[Enrollment].[DistTitle].[Trout Lake]">
        <tpls c="1">
          <tpl fld="4" item="102"/>
        </tpls>
      </query>
      <query mdx="[Expenditures].[DistTitle].[Coupeville]">
        <tpls c="1">
          <tpl fld="6" item="4"/>
        </tpls>
      </query>
      <query mdx="[Enrollment].[DistTitle].[Enumclaw]">
        <tpls c="1">
          <tpl fld="4" item="103"/>
        </tpls>
      </query>
      <query mdx="[Enrollment].[DistTitle].[Port Angeles]">
        <tpls c="1">
          <tpl fld="4" item="104"/>
        </tpls>
      </query>
      <query mdx="[Enrollment].[DistTitle].[Columbia (Stevens)]">
        <tpls c="1">
          <tpl fld="4" item="105"/>
        </tpls>
      </query>
      <query mdx="[Enrollment].[DistTitle].[Harrington]">
        <tpls c="1">
          <tpl fld="4" item="106"/>
        </tpls>
      </query>
      <query mdx="[Expenditures].[DistTitle].[Curlew]">
        <tpls c="1">
          <tpl fld="6" item="5"/>
        </tpls>
      </query>
      <query mdx="[Enrollment].[DistTitle].[Pe Ell]">
        <tpls c="1">
          <tpl fld="4" item="107"/>
        </tpls>
      </query>
      <query mdx="[Enrollment].[DistTitle].[Muckleshoot Tribal]">
        <tpls c="1">
          <tpl fld="4" item="108"/>
        </tpls>
      </query>
      <query mdx="[Expenditures].[DistTitle].[Arlington]">
        <tpls c="1">
          <tpl fld="6" item="6"/>
        </tpls>
      </query>
      <query mdx="[Expenditures].[DistTitle].[Republic]">
        <tpls c="1">
          <tpl fld="6" item="7"/>
        </tpls>
      </query>
      <query mdx="[Enrollment].[DistTitle].[Franklin Pierce]">
        <tpls c="1">
          <tpl fld="4" item="109"/>
        </tpls>
      </query>
      <query mdx="[Enrollment].[DistTitle].[Shaw Island]">
        <tpls c="1">
          <tpl fld="4" item="110"/>
        </tpls>
      </query>
      <query mdx="[Expenditures].[DistTitle].[Manson]">
        <tpls c="1">
          <tpl fld="6" item="8"/>
        </tpls>
      </query>
      <query mdx="[Enrollment].[DistTitle].[Hood Canal]">
        <tpls c="1">
          <tpl fld="4" item="111"/>
        </tpls>
      </query>
      <query mdx="[Expenditures].[DistTitle].[Summit Olympus Charter]">
        <tpls c="1">
          <tpl fld="6" item="9"/>
        </tpls>
      </query>
      <query mdx="[Expenditures].[DistTitle].[Vancouver]">
        <tpls c="1">
          <tpl fld="6" item="10"/>
        </tpls>
      </query>
      <query mdx="[Enrollment].[DistTitle].[Bellevue]">
        <tpls c="1">
          <tpl fld="4" item="112"/>
        </tpls>
      </query>
      <query mdx="[Enrollment].[DistTitle].[Lake Stevens]">
        <tpls c="1">
          <tpl fld="4" item="113"/>
        </tpls>
      </query>
      <query mdx="[Enrollment].[DistTitle].[Paterson]">
        <tpls c="1">
          <tpl fld="4" item="114"/>
        </tpls>
      </query>
      <query mdx="[Expenditures].[DistTitle].[Everett]">
        <tpls c="1">
          <tpl fld="6" item="11"/>
        </tpls>
      </query>
      <query mdx="[Enrollment].[DistTitle].[Klickitat]">
        <tpls c="1">
          <tpl fld="4" item="115"/>
        </tpls>
      </query>
      <query mdx="[Enrollment].[DistTitle].[Darrington]">
        <tpls c="1">
          <tpl fld="4" item="116"/>
        </tpls>
      </query>
      <query mdx="[Expenditures].[DistTitle].[Mabton]">
        <tpls c="1">
          <tpl fld="6" item="12"/>
        </tpls>
      </query>
      <query mdx="[Expenditures].[DistTitle].[Mount Pleasant]">
        <tpls c="1">
          <tpl fld="6" item="13"/>
        </tpls>
      </query>
      <query mdx="[Enrollment].[DistTitle].[Zillah]">
        <tpls c="1">
          <tpl fld="4" item="117"/>
        </tpls>
      </query>
      <query mdx="[Expenditures].[DistTitle].[Naselle-Grays River Valley]">
        <tpls c="1">
          <tpl fld="6" item="14"/>
        </tpls>
      </query>
      <query mdx="[Enrollment].[DistTitle].[Ellensburg]">
        <tpls c="1">
          <tpl fld="4" item="118"/>
        </tpls>
      </query>
      <query mdx="[Enrollment].[DistTitle].[Colton]">
        <tpls c="1">
          <tpl fld="4" item="119"/>
        </tpls>
      </query>
      <query mdx="[Expenditures].[DistTitle].[Newport]">
        <tpls c="1">
          <tpl fld="6" item="15"/>
        </tpls>
      </query>
      <query mdx="[Enrollment].[DistTitle].[White Pass]">
        <tpls c="1">
          <tpl fld="4" item="120"/>
        </tpls>
      </query>
      <query mdx="[Enrollment].[DistTitle].[Sedro-Woolley]">
        <tpls c="1">
          <tpl fld="4" item="121"/>
        </tpls>
      </query>
      <query mdx="[Enrollment].[DistTitle].[Columbia (Walla Walla)]">
        <tpls c="1">
          <tpl fld="4" item="122"/>
        </tpls>
      </query>
      <query mdx="[Expenditures].[DistTitle].[Waitsburg]">
        <tpls c="1">
          <tpl fld="6" item="16"/>
        </tpls>
      </query>
      <query mdx="[Enrollment].[DistTitle].[Nine Mile Falls]">
        <tpls c="1">
          <tpl fld="4" item="123"/>
        </tpls>
      </query>
      <query mdx="[Enrollment].[DistTitle].[Mount Baker]">
        <tpls c="1">
          <tpl fld="4" item="124"/>
        </tpls>
      </query>
      <query mdx="[Enrollment].[DistTitle].[Kennewick]">
        <tpls c="1">
          <tpl fld="4" item="125"/>
        </tpls>
      </query>
      <query mdx="[Enrollment].[DistTitle].[Renton]">
        <tpls c="1">
          <tpl fld="4" item="126"/>
        </tpls>
      </query>
      <query mdx="[Enrollment].[DistTitle].[Longview]">
        <tpls c="1">
          <tpl fld="4" item="127"/>
        </tpls>
      </query>
      <query mdx="[Enrollment].[DistTitle].[Bellingham]">
        <tpls c="1">
          <tpl fld="4" item="128"/>
        </tpls>
      </query>
      <query mdx="[Enrollment].[DistTitle].[Paschal Sherman Tribal]">
        <tpls c="1">
          <tpl fld="4" item="129"/>
        </tpls>
      </query>
      <query mdx="[Enrollment].[DistTitle].[West Valley (Spokane)]">
        <tpls c="1">
          <tpl fld="4" item="130"/>
        </tpls>
      </query>
      <query mdx="[Enrollment].[DistTitle].[Tekoa]">
        <tpls c="1">
          <tpl fld="4" item="131"/>
        </tpls>
      </query>
      <query mdx="[Expenditures].[DistTitle].[Oakville]">
        <tpls c="1">
          <tpl fld="6" item="17"/>
        </tpls>
      </query>
      <query mdx="[Enrollment].[DistTitle].[Spokane]">
        <tpls c="1">
          <tpl fld="4" item="132"/>
        </tpls>
      </query>
      <query mdx="[Enrollment].[DistTitle].[Bethel]">
        <tpls c="1">
          <tpl fld="4" item="133"/>
        </tpls>
      </query>
      <query mdx="[Enrollment].[DistTitle].[Waterville]">
        <tpls c="1">
          <tpl fld="4" item="134"/>
        </tpls>
      </query>
      <query mdx="[Enrollment].[DistTitle].[Montesano]">
        <tpls c="1">
          <tpl fld="4" item="135"/>
        </tpls>
      </query>
      <query mdx="[Expenditures].[DistTitle].[Yakama Nation Tribal]">
        <tpls c="1">
          <tpl fld="6" item="18"/>
        </tpls>
      </query>
      <query mdx="[Enrollment].[DistTitle].[Sultan]">
        <tpls c="1">
          <tpl fld="4" item="136"/>
        </tpls>
      </query>
      <query mdx="[Expenditures].[SchoolYear].[1999-00]">
        <tpls c="1">
          <tpl fld="2" item="2"/>
        </tpls>
      </query>
      <query mdx="[Enrollment].[DistTitle].[Lopez Island]">
        <tpls c="1">
          <tpl fld="4" item="137"/>
        </tpls>
      </query>
      <query mdx="[Enrollment].[DistTitle].[University Place]">
        <tpls c="1">
          <tpl fld="4" item="138"/>
        </tpls>
      </query>
      <query mdx="[Expenditures].[DistTitle].[Central Kitsap]">
        <tpls c="1">
          <tpl fld="6" item="19"/>
        </tpls>
      </query>
      <query mdx="[Enrollment].[DistTitle].[Rainier]">
        <tpls c="1">
          <tpl fld="4" item="139"/>
        </tpls>
      </query>
      <query mdx="[Enrollment].[DistTitle].[Lamont]">
        <tpls c="1">
          <tpl fld="4" item="140"/>
        </tpls>
      </query>
      <query mdx="[Enrollment].[DistTitle].[Creston]">
        <tpls c="1">
          <tpl fld="4" item="141"/>
        </tpls>
      </query>
      <query mdx="[Expenditures].[DistTitle].[Wilbur]">
        <tpls c="1">
          <tpl fld="6" item="20"/>
        </tpls>
      </query>
      <query mdx="[Enrollment].[DistTitle].[Lake Quinault]">
        <tpls c="1">
          <tpl fld="4" item="142"/>
        </tpls>
      </query>
      <query mdx="[Expenditures].[DistTitle].[Star]">
        <tpls c="1">
          <tpl fld="6" item="21"/>
        </tpls>
      </query>
      <query mdx="[Enrollment].[DistTitle].[South Kitsap]">
        <tpls c="1">
          <tpl fld="4" item="143"/>
        </tpls>
      </query>
      <query mdx="[Expenditures].[DistTitle].[Valley]">
        <tpls c="1">
          <tpl fld="6" item="22"/>
        </tpls>
      </query>
      <query mdx="[Expenditures].[DistTitle].[Orondo]">
        <tpls c="1">
          <tpl fld="6" item="23"/>
        </tpls>
      </query>
      <query mdx="[Enrollment].[DistTitle].[Ritzville]">
        <tpls c="1">
          <tpl fld="4" item="144"/>
        </tpls>
      </query>
      <query mdx="[Expenditures].[DistTitle].[East Valley (Spokane)]">
        <tpls c="1">
          <tpl fld="6" item="24"/>
        </tpls>
      </query>
      <query mdx="[Enrollment].[DistTitle].[Washtucna]">
        <tpls c="1">
          <tpl fld="4" item="145"/>
        </tpls>
      </query>
      <query mdx="[Expenditures].[DistTitle].[Camas]">
        <tpls c="1">
          <tpl fld="6" item="25"/>
        </tpls>
      </query>
      <query mdx="[Enrollment].[DistTitle].[Carbonado]">
        <tpls c="1">
          <tpl fld="4" item="146"/>
        </tpls>
      </query>
      <query mdx="[Enrollment].[DistTitle].[Fife]">
        <tpls c="1">
          <tpl fld="4" item="147"/>
        </tpls>
      </query>
      <query mdx="[Enrollment].[DistTitle].[Battle Ground]">
        <tpls c="1">
          <tpl fld="4" item="148"/>
        </tpls>
      </query>
      <query mdx="[Enrollment].[DistTitle].[Crescent]">
        <tpls c="1">
          <tpl fld="4" item="149"/>
        </tpls>
      </query>
      <query mdx="[Enrollment].[DistTitle].[Nespelem]">
        <tpls c="1">
          <tpl fld="4" item="150"/>
        </tpls>
      </query>
      <query mdx="[Enrollment].[DistTitle].[Issaquah]">
        <tpls c="1">
          <tpl fld="4" item="151"/>
        </tpls>
      </query>
      <query mdx="[Enrollment].[DistTitle].[Prosser]">
        <tpls c="1">
          <tpl fld="4" item="152"/>
        </tpls>
      </query>
      <query mdx="[Expenditures].[DistTitle].[Centralia]">
        <tpls c="1">
          <tpl fld="6" item="26"/>
        </tpls>
      </query>
      <query mdx="[Enrollment].[DistTitle].[Tukwila]">
        <tpls c="1">
          <tpl fld="4" item="153"/>
        </tpls>
      </query>
      <query mdx="[Expenditures].[DistTitle].[Suquamish Tribal]">
        <tpls c="1">
          <tpl fld="6" item="27"/>
        </tpls>
      </query>
      <query mdx="[Enrollment].[DistTitle].[Central Valley]">
        <tpls c="1">
          <tpl fld="4" item="154"/>
        </tpls>
      </query>
      <query mdx="[Expenditures].[DistTitle].[Damman]">
        <tpls c="1">
          <tpl fld="6" item="28"/>
        </tpls>
      </query>
      <query mdx="[Expenditures].[DistTitle].[Orchard Prairie]">
        <tpls c="1">
          <tpl fld="6" item="29"/>
        </tpls>
      </query>
      <query mdx="[Enrollment].[DistTitle].[Mary Walker]">
        <tpls c="1">
          <tpl fld="4" item="155"/>
        </tpls>
      </query>
      <query mdx="[Enrollment].[DistTitle].[La Conner]">
        <tpls c="1">
          <tpl fld="4" item="156"/>
        </tpls>
      </query>
      <query mdx="[Enrollment].[DistTitle].[Touchet]">
        <tpls c="1">
          <tpl fld="4" item="157"/>
        </tpls>
      </query>
      <query mdx="[Enrollment].[DistTitle].[Tonasket]">
        <tpls c="1">
          <tpl fld="4" item="158"/>
        </tpls>
      </query>
      <query mdx="[Enrollment].[DistTitle].[Snoqualmie Valley]">
        <tpls c="1">
          <tpl fld="4" item="159"/>
        </tpls>
      </query>
      <query mdx="[Expenditures].[DistTitle].[Concrete]">
        <tpls c="1">
          <tpl fld="6" item="30"/>
        </tpls>
      </query>
      <query mdx="[Enrollment].[DistTitle].[Colville]">
        <tpls c="1">
          <tpl fld="4" item="160"/>
        </tpls>
      </query>
      <query mdx="[Expenditures].[DistTitle].[Aberdeen]">
        <tpls c="1">
          <tpl fld="6" item="31"/>
        </tpls>
      </query>
      <query mdx="[Expenditures].[DistTitle].[Castle Rock]">
        <tpls c="1">
          <tpl fld="6" item="32"/>
        </tpls>
      </query>
      <query mdx="[Enrollment].[DistTitle].[Dieringer]">
        <tpls c="1">
          <tpl fld="4" item="161"/>
        </tpls>
      </query>
      <query mdx="[Expenditures].[DistTitle].[Pateros]">
        <tpls c="1">
          <tpl fld="6" item="33"/>
        </tpls>
      </query>
      <query mdx="[Expenditures].[DistTitle].[Onion Creek]">
        <tpls c="1">
          <tpl fld="6" item="34"/>
        </tpls>
      </query>
      <query mdx="[Enrollment].[DistTitle].[Blaine]">
        <tpls c="1">
          <tpl fld="4" item="162"/>
        </tpls>
      </query>
      <query mdx="[Expenditures].[DistTitle].[Granger]">
        <tpls c="1">
          <tpl fld="6" item="35"/>
        </tpls>
      </query>
      <query mdx="[Enrollment].[DistTitle].[Wilson Creek]">
        <tpls c="1">
          <tpl fld="4" item="163"/>
        </tpls>
      </query>
      <query mdx="[Enrollment].[DistTitle].[Richland]">
        <tpls c="1">
          <tpl fld="4" item="164"/>
        </tpls>
      </query>
      <query mdx="[Enrollment].[DistTitle].[Oak Harbor]">
        <tpls c="1">
          <tpl fld="4" item="165"/>
        </tpls>
      </query>
      <query mdx="[Enrollment].[DistTitle].[Boistfort]">
        <tpls c="1">
          <tpl fld="4" item="166"/>
        </tpls>
      </query>
      <query mdx="[Enrollment].[DistTitle].[Napavine]">
        <tpls c="1">
          <tpl fld="4" item="167"/>
        </tpls>
      </query>
      <query mdx="[Enrollment].[DistTitle].[Kalama]">
        <tpls c="1">
          <tpl fld="4" item="168"/>
        </tpls>
      </query>
      <query mdx="[Enrollment].[DistTitle].[Cle Elum-Roslyn]">
        <tpls c="1">
          <tpl fld="4" item="169"/>
        </tpls>
      </query>
      <query mdx="[Expenditures].[DistTitle].[Summit Atlas Charter]">
        <tpls c="1">
          <tpl fld="6" item="36"/>
        </tpls>
      </query>
      <query mdx="[Expenditures].[DistTitle].[Highland]">
        <tpls c="1">
          <tpl fld="6" item="37"/>
        </tpls>
      </query>
      <query mdx="[Enrollment].[DistTitle].[Kelso]">
        <tpls c="1">
          <tpl fld="4" item="170"/>
        </tpls>
      </query>
      <query mdx="[Enrollment].[DistTitle].[Wellpinit]">
        <tpls c="1">
          <tpl fld="4" item="171"/>
        </tpls>
      </query>
      <query mdx="[Enrollment].[DistTitle].[Bickleton]">
        <tpls c="1">
          <tpl fld="4" item="172"/>
        </tpls>
      </query>
      <query mdx="[Enrollment].[DistTitle].[Adna]">
        <tpls c="1">
          <tpl fld="4" item="173"/>
        </tpls>
      </query>
      <query mdx="[Enrollment].[DistTitle].[Woodland]">
        <tpls c="1">
          <tpl fld="4" item="174"/>
        </tpls>
      </query>
      <query mdx="[Enrollment].[DistTitle].[Mount Vernon]">
        <tpls c="1">
          <tpl fld="4" item="175"/>
        </tpls>
      </query>
      <query mdx="[Enrollment].[DistTitle].[Northshore]">
        <tpls c="1">
          <tpl fld="4" item="176"/>
        </tpls>
      </query>
      <query mdx="[Expenditures].[DistTitle].[Royal]">
        <tpls c="1">
          <tpl fld="6" item="38"/>
        </tpls>
      </query>
      <query mdx="[Expenditures].[DistTitle].[Port Townsend]">
        <tpls c="1">
          <tpl fld="6" item="39"/>
        </tpls>
      </query>
      <query mdx="[Enrollment].[DistTitle].[Mount Adams]">
        <tpls c="1">
          <tpl fld="4" item="177"/>
        </tpls>
      </query>
      <query mdx="[Enrollment].[DistTitle].[Union Gap]">
        <tpls c="1">
          <tpl fld="4" item="178"/>
        </tpls>
      </query>
      <query mdx="[Enrollment].[DistTitle].[Benge]">
        <tpls c="1">
          <tpl fld="4" item="179"/>
        </tpls>
      </query>
      <query mdx="[Enrollment].[DistTitle].[College Place]">
        <tpls c="1">
          <tpl fld="4" item="180"/>
        </tpls>
      </query>
      <query mdx="[Expenditures].[DistTitle].[Mercer Island]">
        <tpls c="1">
          <tpl fld="6" item="40"/>
        </tpls>
      </query>
      <query mdx="[Expenditures].[DistTitle].[Sumner]">
        <tpls c="1">
          <tpl fld="6" item="41"/>
        </tpls>
      </query>
      <query mdx="[Enrollment].[DistTitle].[Sequim]">
        <tpls c="1">
          <tpl fld="4" item="181"/>
        </tpls>
      </query>
      <query mdx="[Enrollment].[DistTitle].[Cascade]">
        <tpls c="1">
          <tpl fld="4" item="182"/>
        </tpls>
      </query>
      <query mdx="[Expenditures].[DistTitle].[North Thurston]">
        <tpls c="1">
          <tpl fld="6" item="42"/>
        </tpls>
      </query>
      <query mdx="[Enrollment].[DistTitle].[Griffin]">
        <tpls c="1">
          <tpl fld="4" item="183"/>
        </tpls>
      </query>
      <query mdx="[Enrollment].[DistTitle].[Pasco]">
        <tpls c="1">
          <tpl fld="4" item="184"/>
        </tpls>
      </query>
      <query mdx="[Enrollment].[DistTitle].[Wishkah Valley]">
        <tpls c="1">
          <tpl fld="4" item="185"/>
        </tpls>
      </query>
      <query mdx="[Enrollment].[DistTitle].[Quilcene]">
        <tpls c="1">
          <tpl fld="4" item="186"/>
        </tpls>
      </query>
      <query mdx="[Expenditures].[DistTitle].[Bremerton]">
        <tpls c="1">
          <tpl fld="6" item="43"/>
        </tpls>
      </query>
      <query mdx="[Expenditures].[DistTitle].[Garfield]">
        <tpls c="1">
          <tpl fld="6" item="44"/>
        </tpls>
      </query>
      <query mdx="[Enrollment].[DistTitle].[Impact-Black River Elementary Charter]">
        <tpls c="1">
          <tpl fld="4" item="187"/>
        </tpls>
      </query>
      <query mdx="[Expenditures].[DistTitle].[Ocosta]">
        <tpls c="1">
          <tpl fld="6" item="45"/>
        </tpls>
      </query>
      <query mdx="[Enrollment].[DistTitle].[Almira]">
        <tpls c="1">
          <tpl fld="4" item="188"/>
        </tpls>
      </query>
      <query mdx="[Enrollment].[DistTitle].[Freeman]">
        <tpls c="1">
          <tpl fld="4" item="189"/>
        </tpls>
      </query>
      <query mdx="[Enrollment].[DistTitle].[Orcas Island]">
        <tpls c="1">
          <tpl fld="4" item="190"/>
        </tpls>
      </query>
      <query mdx="[Enrollment].[DistTitle].[Lake Chelan]">
        <tpls c="1">
          <tpl fld="4" item="191"/>
        </tpls>
      </query>
      <query mdx="[Expenditures].[DistTitle].[Chimacum]">
        <tpls c="1">
          <tpl fld="6" item="46"/>
        </tpls>
      </query>
      <query mdx="[Enrollment].[DistTitle].[Marysville]">
        <tpls c="1">
          <tpl fld="4" item="192"/>
        </tpls>
      </query>
      <query mdx="[Expenditures].[DistTitle].[Kahlotus]">
        <tpls c="1">
          <tpl fld="6" item="47"/>
        </tpls>
      </query>
      <query mdx="[Expenditures].[DistTitle].[Liberty]">
        <tpls c="1">
          <tpl fld="6" item="48"/>
        </tpls>
      </query>
      <query mdx="[Expenditures].[DistTitle].[Cape Flattery]">
        <tpls c="1">
          <tpl fld="6" item="49"/>
        </tpls>
      </query>
      <query mdx="[Expenditures].[DistTitle].[Pullman]">
        <tpls c="1">
          <tpl fld="6" item="50"/>
        </tpls>
      </query>
      <query mdx="[Enrollment].[DistTitle].[Steptoe]">
        <tpls c="1">
          <tpl fld="4" item="193"/>
        </tpls>
      </query>
      <query mdx="[Enrollment].[DistTitle].[South Bend]">
        <tpls c="1">
          <tpl fld="4" item="194"/>
        </tpls>
      </query>
      <query mdx="[Enrollment].[DistTitle].[Yelm]">
        <tpls c="1">
          <tpl fld="4" item="195"/>
        </tpls>
      </query>
      <query mdx="[Enrollment].[DistTitle].[Mansfield]">
        <tpls c="1">
          <tpl fld="4" item="196"/>
        </tpls>
      </query>
      <query mdx="[Expenditures].[DistTitle].[Eatonville]">
        <tpls c="1">
          <tpl fld="6" item="51"/>
        </tpls>
      </query>
      <query mdx="[Expenditures].[DistTitle].[Omak]">
        <tpls c="1">
          <tpl fld="6" item="52"/>
        </tpls>
      </query>
      <query mdx="[Enrollment].[DistTitle].[Summit Valley]">
        <tpls c="1">
          <tpl fld="4" item="197"/>
        </tpls>
      </query>
      <query mdx="[Enrollment].[DistTitle].[Lakewood]">
        <tpls c="1">
          <tpl fld="4" item="198"/>
        </tpls>
      </query>
      <query mdx="[Enrollment].[DistTitle].[Soap Lake]">
        <tpls c="1">
          <tpl fld="4" item="199"/>
        </tpls>
      </query>
      <query mdx="[Enrollment].[DistTitle].[Granite Falls]">
        <tpls c="1">
          <tpl fld="4" item="200"/>
        </tpls>
      </query>
      <query mdx="[Enrollment].[DistTitle].[La Center]">
        <tpls c="1">
          <tpl fld="4" item="201"/>
        </tpls>
      </query>
      <query mdx="[Enrollment].[DistTitle].[Grapeview]">
        <tpls c="1">
          <tpl fld="4" item="202"/>
        </tpls>
      </query>
      <query mdx="[Enrollment].[DistTitle].[Moses Lake]">
        <tpls c="1">
          <tpl fld="4" item="203"/>
        </tpls>
      </query>
      <query mdx="[Enrollment].[DistTitle].[Index]">
        <tpls c="1">
          <tpl fld="4" item="204"/>
        </tpls>
      </query>
      <query mdx="[Expenditures].[DistTitle].[Lynden]">
        <tpls c="1">
          <tpl fld="6" item="53"/>
        </tpls>
      </query>
      <query mdx="[Enrollment].[DistTitle].[Impact Charter]">
        <tpls c="1">
          <tpl fld="4" item="205"/>
        </tpls>
      </query>
      <query mdx="[Enrollment].[DistTitle].[Wapato]">
        <tpls c="1">
          <tpl fld="4" item="206"/>
        </tpls>
      </query>
      <query mdx="[Enrollment].[DistTitle].[Orient]">
        <tpls c="1">
          <tpl fld="4" item="207"/>
        </tpls>
      </query>
      <query mdx="[Enrollment].[DistTitle].[Entiat]">
        <tpls c="1">
          <tpl fld="4" item="208"/>
        </tpls>
      </query>
      <query mdx="[Enrollment].[DistTitle].[Federal Way]">
        <tpls c="1">
          <tpl fld="4" item="209"/>
        </tpls>
      </query>
      <query mdx="[Enrollment].[DistTitle].[West Valley (Yakima)]">
        <tpls c="1">
          <tpl fld="4" item="210"/>
        </tpls>
      </query>
      <query mdx="[Enrollment].[DistTitle].[Rooted School Vancouver Charter]">
        <tpls c="1">
          <tpl fld="4" item="211"/>
        </tpls>
      </query>
      <query mdx="[Enrollment].[DistTitle].[Tenino]">
        <tpls c="1">
          <tpl fld="4" item="212"/>
        </tpls>
      </query>
      <query mdx="[Expenditures].[DistTitle].[Impact-Commencement Bay Elementary Charter]">
        <tpls c="1">
          <tpl fld="6" item="54"/>
        </tpls>
      </query>
      <query mdx="[Expenditures].[DistTitle].[Spokane Intl Acad Charter]">
        <tpls c="1">
          <tpl fld="6" item="55"/>
        </tpls>
      </query>
      <query mdx="[Expenditures].[DistTitle].[Pinnacles Prep Charter]">
        <tpls c="1">
          <tpl fld="6" item="56"/>
        </tpls>
      </query>
      <query mdx="[Enrollment].[DistTitle].[Warden]">
        <tpls c="1">
          <tpl fld="4" item="213"/>
        </tpls>
      </query>
      <query mdx="[Enrollment].[DistTitle].[White River]">
        <tpls c="1">
          <tpl fld="4" item="214"/>
        </tpls>
      </query>
      <query mdx="[Expenditures].[DistTitle].[Lumen Charter]">
        <tpls c="1">
          <tpl fld="6" item="57"/>
        </tpls>
      </query>
      <query mdx="[Enrollment].[DistTitle].[Brinnon]">
        <tpls c="1">
          <tpl fld="4" item="215"/>
        </tpls>
      </query>
      <query mdx="[Expenditures].[DistTitle].[St. John]">
        <tpls c="1">
          <tpl fld="6" item="58"/>
        </tpls>
      </query>
      <query mdx="[Enrollment].[DistTitle].[East Valley (Yakima)]">
        <tpls c="1">
          <tpl fld="4" item="216"/>
        </tpls>
      </query>
      <query mdx="[Expenditures].[DistTitle].[Quincy]">
        <tpls c="1">
          <tpl fld="6" item="59"/>
        </tpls>
      </query>
      <query mdx="[Expenditures].[DistTitle].[Snohomish]">
        <tpls c="1">
          <tpl fld="6" item="60"/>
        </tpls>
      </query>
      <query mdx="[Enrollment].[DistTitle].[Evergreen (Stevens)]">
        <tpls c="1">
          <tpl fld="4" item="217"/>
        </tpls>
      </query>
      <query mdx="[Expenditures].[DistTitle].[Palouse]">
        <tpls c="1">
          <tpl fld="6" item="61"/>
        </tpls>
      </query>
      <query mdx="[Enrollment].[DistTitle].[Whatcom Intergenerational Charter]">
        <tpls c="1">
          <tpl fld="4" item="218"/>
        </tpls>
      </query>
      <query mdx="[Enrollment].[DistTitle].[Raymond]">
        <tpls c="1">
          <tpl fld="4" item="219"/>
        </tpls>
      </query>
      <query mdx="[Enrollment].[DistTitle].[Stanwood-Camano]">
        <tpls c="1">
          <tpl fld="4" item="220"/>
        </tpls>
      </query>
      <query mdx="[Enrollment].[DistTitle].[Rochester]">
        <tpls c="1">
          <tpl fld="4" item="221"/>
        </tpls>
      </query>
      <query mdx="[Expenditures].[DistTitle].[Grandview]">
        <tpls c="1">
          <tpl fld="6" item="62"/>
        </tpls>
      </query>
      <query mdx="[Expenditures].[DistTitle].[Ocean Beach]">
        <tpls c="1">
          <tpl fld="6" item="63"/>
        </tpls>
      </query>
      <query mdx="[Expenditures].[DistTitle].[Kiona-Benton City]">
        <tpls c="1">
          <tpl fld="6" item="64"/>
        </tpls>
      </query>
      <query mdx="[Enrollment].[DistTitle].[Reardan-Edwall]">
        <tpls c="1">
          <tpl fld="4" item="222"/>
        </tpls>
      </query>
      <query mdx="[Expenditures].[DistTitle].[Mukilteo]">
        <tpls c="1">
          <tpl fld="6" item="65"/>
        </tpls>
      </query>
      <query mdx="[Enrollment].[DistTitle].[Evergreen (Clark)]">
        <tpls c="1">
          <tpl fld="4" item="223"/>
        </tpls>
      </query>
      <query mdx="[Enrollment].[DistTitle].[Davenport]">
        <tpls c="1">
          <tpl fld="4" item="224"/>
        </tpls>
      </query>
      <query mdx="[Enrollment].[DistTitle].[Anacortes]">
        <tpls c="1">
          <tpl fld="4" item="225"/>
        </tpls>
      </query>
      <query mdx="[Enrollment].[DistTitle].[Cosmopolis]">
        <tpls c="1">
          <tpl fld="4" item="226"/>
        </tpls>
      </query>
      <query mdx="[Enrollment].[DistTitle].[Orting]">
        <tpls c="1">
          <tpl fld="4" item="227"/>
        </tpls>
      </query>
      <query mdx="[Enrollment].[DistTitle].[Catalyst Bremerton Charter]">
        <tpls c="1">
          <tpl fld="4" item="228"/>
        </tpls>
      </query>
      <query mdx="[Expenditures].[DistTitle].[Tumwater]">
        <tpls c="1">
          <tpl fld="6" item="66"/>
        </tpls>
      </query>
      <query mdx="[Enrollment].[DistTitle].[Oroville]">
        <tpls c="1">
          <tpl fld="4" item="229"/>
        </tpls>
      </query>
      <query mdx="[Expenditures].[DistTitle].[Queets-Clearwater]">
        <tpls c="1">
          <tpl fld="6" item="67"/>
        </tpls>
      </query>
      <query mdx="[Enrollment].[DistTitle].[WA HE LUT Tribal]">
        <tpls c="1">
          <tpl fld="4" item="230"/>
        </tpls>
      </query>
      <query mdx="[Enrollment].[DistTitle].[Mossyrock]">
        <tpls c="1">
          <tpl fld="4" item="231"/>
        </tpls>
      </query>
      <query mdx="[Enrollment].[DistTitle].[Chief Leschi Tribal]">
        <tpls c="1">
          <tpl fld="4" item="232"/>
        </tpls>
      </query>
      <query mdx="[Enrollment].[DistTitle].[Edmonds]">
        <tpls c="1">
          <tpl fld="4" item="233"/>
        </tpls>
      </query>
      <query mdx="[Expenditures].[DistTitle].[Quileute Tribal]">
        <tpls c="1">
          <tpl fld="6" item="68"/>
        </tpls>
      </query>
      <query mdx="[Enrollment].[DistTitle].[Thorp]">
        <tpls c="1">
          <tpl fld="4" item="234"/>
        </tpls>
      </query>
      <query mdx="[Enrollment].[DistTitle].[Great Northern]">
        <tpls c="1">
          <tpl fld="4" item="235"/>
        </tpls>
      </query>
      <query mdx="[Expenditures].[DistTitle].[Endicott]">
        <tpls c="1">
          <tpl fld="6" item="69"/>
        </tpls>
      </query>
      <query mdx="[Expenditures].[DistTitle].[Clarkston]">
        <tpls c="1">
          <tpl fld="6" item="70"/>
        </tpls>
      </query>
      <query mdx="[Enrollment].[DistTitle].[Mill A]">
        <tpls c="1">
          <tpl fld="4" item="236"/>
        </tpls>
      </query>
      <query mdx="[Enrollment].[DistTitle].[Burlington-Edison]">
        <tpls c="1">
          <tpl fld="4" item="237"/>
        </tpls>
      </query>
      <query mdx="[Expenditures].[DistTitle].[Sprague]">
        <tpls c="1">
          <tpl fld="6" item="71"/>
        </tpls>
      </query>
      <query mdx="[Enrollment].[DistTitle].[Chehalis]">
        <tpls c="1">
          <tpl fld="4" item="238"/>
        </tpls>
      </query>
      <query mdx="[Enrollment].[DistTitle].[Green Mountain]">
        <tpls c="1">
          <tpl fld="4" item="239"/>
        </tpls>
      </query>
      <query mdx="[Expenditures].[DistTitle].[Seattle]">
        <tpls c="1">
          <tpl fld="6" item="72"/>
        </tpls>
      </query>
      <query mdx="[Expenditures].[DistTitle].[Bainbridge Island]">
        <tpls c="1">
          <tpl fld="6" item="73"/>
        </tpls>
      </query>
      <query mdx="[Expenditures].[DistTitle].[San Juan Island]">
        <tpls c="1">
          <tpl fld="6" item="74"/>
        </tpls>
      </query>
      <query mdx="[Enrollment].[DistTitle].[North Mason]">
        <tpls c="1">
          <tpl fld="4" item="240"/>
        </tpls>
      </query>
      <query mdx="[Enrollment].[DistTitle].[Brewster]">
        <tpls c="1">
          <tpl fld="4" item="241"/>
        </tpls>
      </query>
      <query mdx="[Expenditures].[DistTitle].[Pioneer]">
        <tpls c="1">
          <tpl fld="6" item="75"/>
        </tpls>
      </query>
      <query mdx="[Enrollment].[DistTitle].[Mead]">
        <tpls c="1">
          <tpl fld="4" item="242"/>
        </tpls>
      </query>
      <query mdx="[Expenditures].[DistTitle].[Lake Washington]">
        <tpls c="1">
          <tpl fld="6" item="76"/>
        </tpls>
      </query>
      <query mdx="[Enrollment].[DistTitle].[North Beach]">
        <tpls c="1">
          <tpl fld="4" item="243"/>
        </tpls>
      </query>
      <query mdx="[Enrollment].[DistTitle].[Cashmere]">
        <tpls c="1">
          <tpl fld="4" item="244"/>
        </tpls>
      </query>
      <query mdx="[Expenditures].[DistTitle].[Kent]">
        <tpls c="1">
          <tpl fld="6" item="77"/>
        </tpls>
      </query>
      <query mdx="[Enrollment].[DistTitle].[Dayton]">
        <tpls c="1">
          <tpl fld="4" item="245"/>
        </tpls>
      </query>
      <query mdx="[Enrollment].[DistTitle].[Odessa]">
        <tpls c="1">
          <tpl fld="4" item="246"/>
        </tpls>
      </query>
      <query mdx="[Enrollment].[DistTitle].[Mary M. Knight]">
        <tpls c="1">
          <tpl fld="4" item="247"/>
        </tpls>
      </query>
      <query mdx="[Enrollment].[DistTitle].[Selah]">
        <tpls c="1">
          <tpl fld="4" item="248"/>
        </tpls>
      </query>
      <query mdx="[Expenditures].[DistTitle].[Rosalia]">
        <tpls c="1">
          <tpl fld="6" item="78"/>
        </tpls>
      </query>
      <query mdx="[Expenditures].[DistTitle].[Riverside]">
        <tpls c="1">
          <tpl fld="6" item="79"/>
        </tpls>
      </query>
      <query mdx="[Expenditures].[DistTitle].[Pomeroy]">
        <tpls c="1">
          <tpl fld="6" item="80"/>
        </tpls>
      </query>
      <query mdx="[Enrollment].[DistTitle].[Willapa Valley]">
        <tpls c="1">
          <tpl fld="4" item="249"/>
        </tpls>
      </query>
      <query mdx="[Enrollment].[DistTitle].[Hoquiam]">
        <tpls c="1">
          <tpl fld="4" item="250"/>
        </tpls>
      </query>
      <query mdx="[Expenditures].[DistTitle].[Skykomish]">
        <tpls c="1">
          <tpl fld="6" item="81"/>
        </tpls>
      </query>
      <query mdx="[Expenditures].[DistTitle].[Toutle Lake]">
        <tpls c="1">
          <tpl fld="6" item="82"/>
        </tpls>
      </query>
      <query mdx="[Enrollment].[DistTitle].[Selkirk]">
        <tpls c="1">
          <tpl fld="4" item="251"/>
        </tpls>
      </query>
      <query mdx="[Expenditures].[DistTitle].[Morton]">
        <tpls c="1">
          <tpl fld="6" item="83"/>
        </tpls>
      </query>
      <query mdx="[Enrollment].[DistTitle].[Yakima]">
        <tpls c="1">
          <tpl fld="4" item="252"/>
        </tpls>
      </query>
      <query mdx="[Enrollment].[DistTitle].[Nooksack Valley]">
        <tpls c="1">
          <tpl fld="4" item="253"/>
        </tpls>
      </query>
      <query mdx="[Enrollment].[DistTitle].[North River]">
        <tpls c="1">
          <tpl fld="4" item="254"/>
        </tpls>
      </query>
      <query mdx="[Enrollment].[DistTitle].[Vashon Island]">
        <tpls c="1">
          <tpl fld="4" item="255"/>
        </tpls>
      </query>
      <query mdx="[Expenditures].[DistTitle].[Roosevelt]">
        <tpls c="1">
          <tpl fld="6" item="84"/>
        </tpls>
      </query>
      <query mdx="[Enrollment].[DistTitle].[Glenwood]">
        <tpls c="1">
          <tpl fld="4" item="256"/>
        </tpls>
      </query>
      <query mdx="[Enrollment].[DistTitle].[Keller]">
        <tpls c="1">
          <tpl fld="4" item="257"/>
        </tpls>
      </query>
      <query mdx="[Expenditures].[DistTitle].[Kettle Falls]">
        <tpls c="1">
          <tpl fld="6" item="85"/>
        </tpls>
      </query>
      <query mdx="[Enrollment].[DistTitle].[Onalaska]">
        <tpls c="1">
          <tpl fld="4" item="258"/>
        </tpls>
      </query>
      <query mdx="[Expenditures].[DistTitle].[Toppenish]">
        <tpls c="1">
          <tpl fld="6" item="86"/>
        </tpls>
      </query>
      <query mdx="[Expenditures].[DistTitle].[Finley]">
        <tpls c="1">
          <tpl fld="6" item="87"/>
        </tpls>
      </query>
      <query mdx="[Enrollment].[DistTitle].[Peninsula]">
        <tpls c="1">
          <tpl fld="4" item="259"/>
        </tpls>
      </query>
      <query mdx="[Enrollment].[DistTitle].[Dixie]">
        <tpls c="1">
          <tpl fld="4" item="260"/>
        </tpls>
      </query>
      <query mdx="[Enrollment].[DistTitle].[Grand Coulee Dam]">
        <tpls c="1">
          <tpl fld="4" item="261"/>
        </tpls>
      </query>
      <query mdx="[Enrollment].[DistTitle].[Clover Park]">
        <tpls c="1">
          <tpl fld="4" item="262"/>
        </tpls>
      </query>
      <query mdx="[Enrollment].[DistTitle].[Chewelah]">
        <tpls c="1">
          <tpl fld="4" item="263"/>
        </tpls>
      </query>
      <query mdx="[Enrollment].[DistTitle].[Tacoma]">
        <tpls c="1">
          <tpl fld="4" item="264"/>
        </tpls>
      </query>
      <query mdx="[Expenditures].[DistTitle].[Lacrosse]">
        <tpls c="1">
          <tpl fld="6" item="88"/>
        </tpls>
      </query>
      <query mdx="[Enrollment].[DistTitle].[Conway]">
        <tpls c="1">
          <tpl fld="4" item="265"/>
        </tpls>
      </query>
      <query mdx="[Expenditures].[DistTitle].[Sunnyside]">
        <tpls c="1">
          <tpl fld="6" item="89"/>
        </tpls>
      </query>
      <query mdx="[Enrollment].[DistTitle].[Taholah]">
        <tpls c="1">
          <tpl fld="4" item="266"/>
        </tpls>
      </query>
      <query mdx="[Enrollment].[DistTitle].[Northport]">
        <tpls c="1">
          <tpl fld="4" item="267"/>
        </tpls>
      </query>
      <query mdx="[Expenditures].[DistTitle].[Shoreline]">
        <tpls c="1">
          <tpl fld="6" item="90"/>
        </tpls>
      </query>
      <query mdx="[Enrollment].[DistTitle].[Naches Valley]">
        <tpls c="1">
          <tpl fld="4" item="268"/>
        </tpls>
      </query>
      <query mdx="[Enrollment].[DistTitle].[White Salmon Valley]">
        <tpls c="1">
          <tpl fld="4" item="269"/>
        </tpls>
      </query>
      <query mdx="[Expenditures].[DistTitle].[Satsop]">
        <tpls c="1">
          <tpl fld="6" item="91"/>
        </tpls>
      </query>
      <query mdx="[Enrollment].[DistTitle].[Medical Lake]">
        <tpls c="1">
          <tpl fld="4" item="270"/>
        </tpls>
      </query>
      <query mdx="[Expenditures].[DistTitle].[Lyle]">
        <tpls c="1">
          <tpl fld="6" item="92"/>
        </tpls>
      </query>
      <query mdx="[Enrollment].[DistTitle].[Wahluke]">
        <tpls c="1">
          <tpl fld="4" item="271"/>
        </tpls>
      </query>
      <query mdx="[Enrollment].[DistTitle].[Riverview]">
        <tpls c="1">
          <tpl fld="4" item="272"/>
        </tpls>
      </query>
      <query mdx="[Enrollment].[DistTitle].[South Whidbey]">
        <tpls c="1">
          <tpl fld="4" item="273"/>
        </tpls>
      </query>
      <query mdx="[Enrollment].[DistTitle].[Skamania]">
        <tpls c="1">
          <tpl fld="4" item="274"/>
        </tpls>
      </query>
      <query mdx="[Enrollment].[DistTitle].[Deer Park]">
        <tpls c="1">
          <tpl fld="4" item="275"/>
        </tpls>
      </query>
      <query mdx="[Expenditures].[DistTitle].[Selkirk]">
        <tpls c="1">
          <tpl fld="6" item="93"/>
        </tpls>
      </query>
      <query mdx="[Enrollment].[DistTitle].[Oakesdale]">
        <tpls c="1">
          <tpl fld="4" item="276"/>
        </tpls>
      </query>
      <query mdx="[Expenditures].[DistTitle].[Montesano]">
        <tpls c="1">
          <tpl fld="6" item="94"/>
        </tpls>
      </query>
      <query mdx="[Expenditures].[DistTitle].[Chief Leschi Tribal]">
        <tpls c="1">
          <tpl fld="6" item="95"/>
        </tpls>
      </query>
      <query mdx="[Expenditures].[DistTitle].[Trout Lake]">
        <tpls c="1">
          <tpl fld="6" item="96"/>
        </tpls>
      </query>
      <query mdx="[Expenditures].[DistTitle].[Lake Chelan]">
        <tpls c="1">
          <tpl fld="6" item="97"/>
        </tpls>
      </query>
      <query mdx="[Expenditures].[DistTitle].[Mead]">
        <tpls c="1">
          <tpl fld="6" item="98"/>
        </tpls>
      </query>
      <query mdx="[Enrollment].[DistTitle].[Cheney]">
        <tpls c="1">
          <tpl fld="4" item="277"/>
        </tpls>
      </query>
      <query mdx="[Expenditures].[DistTitle].[Orting]">
        <tpls c="1">
          <tpl fld="6" item="99"/>
        </tpls>
      </query>
      <query mdx="[Enrollment].[DistTitle].[Wenatchee]">
        <tpls c="1">
          <tpl fld="4" item="278"/>
        </tpls>
      </query>
      <query mdx="[Expenditures].[DistTitle].[McCleary]">
        <tpls c="1">
          <tpl fld="6" item="100"/>
        </tpls>
      </query>
      <query mdx="[Expenditures].[DistTitle].[North River]">
        <tpls c="1">
          <tpl fld="6" item="101"/>
        </tpls>
      </query>
      <query mdx="[Expenditures].[DistTitle].[Stevenson-Carson]">
        <tpls c="1">
          <tpl fld="6" item="102"/>
        </tpls>
      </query>
      <query mdx="[Expenditures].[DistTitle].[Oroville]">
        <tpls c="1">
          <tpl fld="6" item="103"/>
        </tpls>
      </query>
      <query mdx="[Expenditures].[DistTitle].[White Pass]">
        <tpls c="1">
          <tpl fld="6" item="104"/>
        </tpls>
      </query>
      <query mdx="[Expenditures].[DistTitle].[Freeman]">
        <tpls c="1">
          <tpl fld="6" item="105"/>
        </tpls>
      </query>
      <query mdx="[Expenditures].[DistTitle].[Zillah]">
        <tpls c="1">
          <tpl fld="6" item="106"/>
        </tpls>
      </query>
      <query mdx="[Expenditures].[DistTitle].[Chewelah]">
        <tpls c="1">
          <tpl fld="6" item="107"/>
        </tpls>
      </query>
      <query mdx="[Expenditures].[DistTitle].[College Place]">
        <tpls c="1">
          <tpl fld="6" item="108"/>
        </tpls>
      </query>
      <query mdx="[Expenditures].[DistTitle].[La Conner]">
        <tpls c="1">
          <tpl fld="6" item="109"/>
        </tpls>
      </query>
      <query mdx="[Expenditures].[DistTitle].[Columbia (Stevens)]">
        <tpls c="1">
          <tpl fld="6" item="110"/>
        </tpls>
      </query>
      <query mdx="[Expenditures].[DistTitle].[Harrington]">
        <tpls c="1">
          <tpl fld="6" item="111"/>
        </tpls>
      </query>
      <query mdx="[Expenditures].[DistTitle].[Pasco]">
        <tpls c="1">
          <tpl fld="6" item="112"/>
        </tpls>
      </query>
      <query mdx="[Enrollment].[DistTitle].[North Franklin]">
        <tpls c="1">
          <tpl fld="4" item="279"/>
        </tpls>
      </query>
      <query mdx="[Expenditures].[DistTitle].[Creston]">
        <tpls c="1">
          <tpl fld="6" item="113"/>
        </tpls>
      </query>
      <query mdx="[Expenditures].[DistTitle].[Orient]">
        <tpls c="1">
          <tpl fld="6" item="114"/>
        </tpls>
      </query>
      <query mdx="[Expenditures].[DistTitle].[White River]">
        <tpls c="1">
          <tpl fld="6" item="115"/>
        </tpls>
      </query>
      <query mdx="[Enrollment].[DistTitle].[Coulee-Hartline]">
        <tpls c="1">
          <tpl fld="4" item="280"/>
        </tpls>
      </query>
      <query mdx="[Enrollment].[DistTitle].[Palisades]">
        <tpls c="1">
          <tpl fld="4" item="281"/>
        </tpls>
      </query>
      <query mdx="[Expenditures].[DistTitle].[Olympia]">
        <tpls c="1">
          <tpl fld="6" item="116"/>
        </tpls>
      </query>
      <query mdx="[Enrollment].[DistTitle].[Why Not You Charter]">
        <tpls c="1">
          <tpl fld="4" item="282"/>
        </tpls>
      </query>
      <query mdx="[Expenditures].[DistTitle].[Green Mountain]">
        <tpls c="1">
          <tpl fld="6" item="117"/>
        </tpls>
      </query>
      <query mdx="[Expenditures].[DistTitle].[Nooksack Valley]">
        <tpls c="1">
          <tpl fld="6" item="118"/>
        </tpls>
      </query>
      <query mdx="[Enrollment].[DistTitle].[Summit Sierra Charter]">
        <tpls c="1">
          <tpl fld="4" item="283"/>
        </tpls>
      </query>
      <query mdx="[Expenditures].[DistTitle].[Mill A]">
        <tpls c="1">
          <tpl fld="6" item="119"/>
        </tpls>
      </query>
      <query mdx="[Expenditures].[DistTitle].[Union Gap]">
        <tpls c="1">
          <tpl fld="6" item="120"/>
        </tpls>
      </query>
      <query mdx="[Expenditures].[DistTitle].[Tekoa]">
        <tpls c="1">
          <tpl fld="6" item="121"/>
        </tpls>
      </query>
      <query mdx="[Expenditures].[DistTitle].[Bellevue]">
        <tpls c="1">
          <tpl fld="6" item="122"/>
        </tpls>
      </query>
      <query mdx="[Enrollment].[DistTitle].[Impact Salish Sea Charter]">
        <tpls c="1">
          <tpl fld="4" item="284"/>
        </tpls>
      </query>
      <query mdx="[Enrollment].[DistTitle].[Walla Walla]">
        <tpls c="1">
          <tpl fld="4" item="285"/>
        </tpls>
      </query>
      <query mdx="[Expenditures].[DistTitle].[Kittitas]">
        <tpls c="1">
          <tpl fld="6" item="123"/>
        </tpls>
      </query>
      <query mdx="[Expenditures].[DistTitle].[Bethel]">
        <tpls c="1">
          <tpl fld="6" item="124"/>
        </tpls>
      </query>
      <query mdx="[Enrollment].[DistTitle].[Methow Valley]">
        <tpls c="1">
          <tpl fld="4" item="286"/>
        </tpls>
      </query>
      <query mdx="[Expenditures].[DistTitle].[Fife]">
        <tpls c="1">
          <tpl fld="6" item="125"/>
        </tpls>
      </query>
      <query mdx="[Enrollment].[DistTitle].[Monroe]">
        <tpls c="1">
          <tpl fld="4" item="287"/>
        </tpls>
      </query>
      <query mdx="[Expenditures].[DistTitle].[Raymond]">
        <tpls c="1">
          <tpl fld="6" item="126"/>
        </tpls>
      </query>
      <query mdx="[Expenditures].[DistTitle].[Marysville]">
        <tpls c="1">
          <tpl fld="6" item="127"/>
        </tpls>
      </query>
      <query mdx="[Expenditures].[DistTitle].[Enumclaw]">
        <tpls c="1">
          <tpl fld="6" item="128"/>
        </tpls>
      </query>
      <query mdx="[Enrollment].[DistTitle].[Southside]">
        <tpls c="1">
          <tpl fld="4" item="288"/>
        </tpls>
      </query>
      <query mdx="[Expenditures].[DistTitle].[Paterson]">
        <tpls c="1">
          <tpl fld="6" item="129"/>
        </tpls>
      </query>
      <query mdx="[Expenditures].[DistTitle].[Ellensburg]">
        <tpls c="1">
          <tpl fld="6" item="130"/>
        </tpls>
      </query>
      <query mdx="[Expenditures].[DistTitle].[Willapa Valley]">
        <tpls c="1">
          <tpl fld="6" item="131"/>
        </tpls>
      </query>
      <query mdx="[Expenditures].[DistTitle].[Wilson Creek]">
        <tpls c="1">
          <tpl fld="6" item="132"/>
        </tpls>
      </query>
      <query mdx="[Expenditures].[DistTitle].[Cascade]">
        <tpls c="1">
          <tpl fld="6" item="133"/>
        </tpls>
      </query>
      <query mdx="[Expenditures].[DistTitle].[Warden]">
        <tpls c="1">
          <tpl fld="6" item="134"/>
        </tpls>
      </query>
      <query mdx="[Expenditures].[DistTitle].[Okanogan]">
        <tpls c="1">
          <tpl fld="6" item="135"/>
        </tpls>
      </query>
      <query mdx="[Expenditures].[DistTitle].[Brinnon]">
        <tpls c="1">
          <tpl fld="6" item="136"/>
        </tpls>
      </query>
      <query mdx="[Expenditures].[DistTitle].[Riverview]">
        <tpls c="1">
          <tpl fld="6" item="137"/>
        </tpls>
      </query>
      <query mdx="[Expenditures].[DistTitle].[Mary M. Knight]">
        <tpls c="1">
          <tpl fld="6" item="138"/>
        </tpls>
      </query>
      <query mdx="[Enrollment].[DistTitle].[Starbuck]">
        <tpls c="1">
          <tpl fld="4" item="289"/>
        </tpls>
      </query>
      <query mdx="[Expenditures].[DistTitle].[Impact-Black River Elementary Charter]">
        <tpls c="1">
          <tpl fld="6" item="139"/>
        </tpls>
      </query>
      <query mdx="[Expenditures].[DistTitle].[Tukwila]">
        <tpls c="1">
          <tpl fld="6" item="140"/>
        </tpls>
      </query>
      <query mdx="[Expenditures].[DistTitle].[Napavine]">
        <tpls c="1">
          <tpl fld="6" item="141"/>
        </tpls>
      </query>
      <query mdx="[Expenditures].[DistTitle].[Vashon Island]">
        <tpls c="1">
          <tpl fld="6" item="142"/>
        </tpls>
      </query>
      <query mdx="[Enrollment].[DistTitle].[Evaline]">
        <tpls c="1">
          <tpl fld="4" item="290"/>
        </tpls>
      </query>
      <query mdx="[Expenditures].[DistTitle].[Granite Falls]">
        <tpls c="1">
          <tpl fld="6" item="143"/>
        </tpls>
      </query>
      <query mdx="[Expenditures].[DistTitle].[Central Valley]">
        <tpls c="1">
          <tpl fld="6" item="144"/>
        </tpls>
      </query>
      <query mdx="[Expenditures].[DistTitle].[Tonasket]">
        <tpls c="1">
          <tpl fld="6" item="145"/>
        </tpls>
      </query>
      <query mdx="[Expenditures].[DistTitle].[White Salmon Valley]">
        <tpls c="1">
          <tpl fld="6" item="146"/>
        </tpls>
      </query>
      <query mdx="[Expenditures].[DistTitle].[Colville]">
        <tpls c="1">
          <tpl fld="6" item="147"/>
        </tpls>
      </query>
      <query mdx="[Enrollment].[DistTitle].[Wahkiakum]">
        <tpls c="1">
          <tpl fld="4" item="291"/>
        </tpls>
      </query>
      <query mdx="[Expenditures].[DistTitle].[Columbia (Walla Walla)]">
        <tpls c="1">
          <tpl fld="6" item="148"/>
        </tpls>
      </query>
      <query mdx="[Enrollment].[DistTitle].[Elma]">
        <tpls c="1">
          <tpl fld="4" item="292"/>
        </tpls>
      </query>
      <query mdx="[Enrollment].[DistTitle].[Highline]">
        <tpls c="1">
          <tpl fld="4" item="293"/>
        </tpls>
      </query>
      <query mdx="[Expenditures].[DistTitle].[Edmonds]">
        <tpls c="1">
          <tpl fld="6" item="149"/>
        </tpls>
      </query>
      <query mdx="[Expenditures].[DistTitle].[Wahluke]">
        <tpls c="1">
          <tpl fld="6" item="150"/>
        </tpls>
      </query>
      <query mdx="[Expenditures].[DistTitle].[Washtucna]">
        <tpls c="1">
          <tpl fld="6" item="151"/>
        </tpls>
      </query>
      <query mdx="[Expenditures].[DistTitle].[Griffin]">
        <tpls c="1">
          <tpl fld="6" item="152"/>
        </tpls>
      </query>
      <query mdx="[Expenditures].[DistTitle].[Northport]">
        <tpls c="1">
          <tpl fld="6" item="153"/>
        </tpls>
      </query>
      <query mdx="[Expenditures].[DistTitle].[Great Northern]">
        <tpls c="1">
          <tpl fld="6" item="154"/>
        </tpls>
      </query>
      <query mdx="[Expenditures].[DistTitle].[Sequim]">
        <tpls c="1">
          <tpl fld="6" item="155"/>
        </tpls>
      </query>
      <query mdx="[Expenditures].[DistTitle].[Moses Lake]">
        <tpls c="1">
          <tpl fld="6" item="156"/>
        </tpls>
      </query>
      <query mdx="[Expenditures].[DistTitle].[Hoquiam]">
        <tpls c="1">
          <tpl fld="6" item="157"/>
        </tpls>
      </query>
      <query mdx="[Expenditures].[DistTitle].[West Valley (Spokane)]">
        <tpls c="1">
          <tpl fld="6" item="158"/>
        </tpls>
      </query>
      <query mdx="[Expenditures].[DistTitle].[Naches Valley]">
        <tpls c="1">
          <tpl fld="6" item="159"/>
        </tpls>
      </query>
      <query mdx="[Expenditures].[DistTitle].[Rainier]">
        <tpls c="1">
          <tpl fld="6" item="160"/>
        </tpls>
      </query>
      <query mdx="[Enrollment].[DistTitle].[Rainier Prep Charter]">
        <tpls c="1">
          <tpl fld="4" item="294"/>
        </tpls>
      </query>
      <query mdx="[Enrollment].[DistTitle].[Centerville]">
        <tpls c="1">
          <tpl fld="4" item="295"/>
        </tpls>
      </query>
      <query mdx="[Expenditures].[DistTitle].[Pe Ell]">
        <tpls c="1">
          <tpl fld="6" item="161"/>
        </tpls>
      </query>
      <query mdx="[Expenditures].[DistTitle].[Snoqualmie Valley]">
        <tpls c="1">
          <tpl fld="6" item="162"/>
        </tpls>
      </query>
      <query mdx="[Expenditures].[DistTitle].[Dixie]">
        <tpls c="1">
          <tpl fld="6" item="163"/>
        </tpls>
      </query>
      <query mdx="[Expenditures].[DistTitle].[Rooted School Vancouver Charter]">
        <tpls c="1">
          <tpl fld="6" item="164"/>
        </tpls>
      </query>
      <query mdx="[Expenditures].[DistTitle].[La Center]">
        <tpls c="1">
          <tpl fld="6" item="165"/>
        </tpls>
      </query>
      <query mdx="[Expenditures].[DistTitle].[Carbonado]">
        <tpls c="1">
          <tpl fld="6" item="166"/>
        </tpls>
      </query>
      <query mdx="[Expenditures].[DistTitle].[Anacortes]">
        <tpls c="1">
          <tpl fld="6" item="167"/>
        </tpls>
      </query>
      <query mdx="[Expenditures].[DistTitle].[Burlington-Edison]">
        <tpls c="1">
          <tpl fld="6" item="168"/>
        </tpls>
      </query>
      <query mdx="[Enrollment].[DistTitle].[Eastmont]">
        <tpls c="1">
          <tpl fld="4" item="296"/>
        </tpls>
      </query>
      <query mdx="[Expenditures].[DistTitle].[Lakewood]">
        <tpls c="1">
          <tpl fld="6" item="169"/>
        </tpls>
      </query>
      <query mdx="[Expenditures].[DistTitle].[Darrington]">
        <tpls c="1">
          <tpl fld="6" item="170"/>
        </tpls>
      </query>
      <query mdx="[Expenditures].[DistTitle].[Medical Lake]">
        <tpls c="1">
          <tpl fld="6" item="171"/>
        </tpls>
      </query>
      <query mdx="[Expenditures].[DistTitle].[Odessa]">
        <tpls c="1">
          <tpl fld="6" item="172"/>
        </tpls>
      </query>
      <query mdx="[Enrollment].[DistTitle].[Winlock]">
        <tpls c="1">
          <tpl fld="4" item="297"/>
        </tpls>
      </query>
      <query mdx="[Expenditures].[DistTitle].[Touchet]">
        <tpls c="1">
          <tpl fld="6" item="173"/>
        </tpls>
      </query>
      <query mdx="[Enrollment].[DistTitle].[Ridgefield]">
        <tpls c="1">
          <tpl fld="4" item="298"/>
        </tpls>
      </query>
      <query mdx="[Expenditures].[DistTitle].[Catalyst Bremerton Charter]">
        <tpls c="1">
          <tpl fld="6" item="174"/>
        </tpls>
      </query>
      <query mdx="[Expenditures].[DistTitle].[Mossyrock]">
        <tpls c="1">
          <tpl fld="6" item="175"/>
        </tpls>
      </query>
      <query mdx="[Expenditures].[DistTitle].[Peninsula]">
        <tpls c="1">
          <tpl fld="6" item="176"/>
        </tpls>
      </query>
      <query mdx="[Enrollment].[DistTitle].[Lummi Tribal]">
        <tpls c="1">
          <tpl fld="4" item="299"/>
        </tpls>
      </query>
      <query mdx="[Enrollment].[DistTitle].[Cusick]">
        <tpls c="1">
          <tpl fld="4" item="300"/>
        </tpls>
      </query>
      <query mdx="[Expenditures].[DistTitle].[Meridian]">
        <tpls c="1">
          <tpl fld="6" item="177"/>
        </tpls>
      </query>
      <query mdx="[Expenditures].[DistTitle].[Summit Valley]">
        <tpls c="1">
          <tpl fld="6" item="178"/>
        </tpls>
      </query>
      <query mdx="[Expenditures].[DistTitle].[Reardan-Edwall]">
        <tpls c="1">
          <tpl fld="6" item="179"/>
        </tpls>
      </query>
      <query mdx="[Expenditures].[DistTitle].[Mary Walker]">
        <tpls c="1">
          <tpl fld="6" item="180"/>
        </tpls>
      </query>
      <query mdx="[Expenditures].[DistTitle].[University Place]">
        <tpls c="1">
          <tpl fld="6" item="181"/>
        </tpls>
      </query>
      <query mdx="[Expenditures].[DistTitle].[Whatcom Intergenerational Charter]">
        <tpls c="1">
          <tpl fld="6" item="182"/>
        </tpls>
      </query>
      <query mdx="[Expenditures].[DistTitle].[Lamont]">
        <tpls c="1">
          <tpl fld="6" item="183"/>
        </tpls>
      </query>
      <query mdx="[Expenditures].[DistTitle].[Kennewick]">
        <tpls c="1">
          <tpl fld="6" item="184"/>
        </tpls>
      </query>
      <query mdx="[Expenditures].[DistTitle].[Renton]">
        <tpls c="1">
          <tpl fld="6" item="185"/>
        </tpls>
      </query>
      <query mdx="[Expenditures].[DistTitle].[South Bend]">
        <tpls c="1">
          <tpl fld="6" item="186"/>
        </tpls>
      </query>
      <query mdx="[Expenditures].[DistTitle].[West Valley (Yakima)]">
        <tpls c="1">
          <tpl fld="6" item="187"/>
        </tpls>
      </query>
      <query mdx="[Expenditures].[DistTitle].[Steptoe]">
        <tpls c="1">
          <tpl fld="6" item="188"/>
        </tpls>
      </query>
      <query mdx="[Expenditures].[DistTitle].[Muckleshoot Tribal]">
        <tpls c="1">
          <tpl fld="6" item="189"/>
        </tpls>
      </query>
      <query mdx="[Expenditures].[DistTitle].[Impact Charter]">
        <tpls c="1">
          <tpl fld="6" item="190"/>
        </tpls>
      </query>
      <query mdx="[Expenditures].[DistTitle].[Richland]">
        <tpls c="1">
          <tpl fld="6" item="191"/>
        </tpls>
      </query>
      <query mdx="[Expenditures].[DistTitle].[Federal Way]">
        <tpls c="1">
          <tpl fld="6" item="192"/>
        </tpls>
      </query>
      <query mdx="[Expenditures].[DistTitle].[Chehalis]">
        <tpls c="1">
          <tpl fld="6" item="193"/>
        </tpls>
      </query>
      <query mdx="[Expenditures].[DistTitle].[North Beach]">
        <tpls c="1">
          <tpl fld="6" item="194"/>
        </tpls>
      </query>
      <query mdx="[Expenditures].[DistTitle].[Yakima]">
        <tpls c="1">
          <tpl fld="6" item="195"/>
        </tpls>
      </query>
      <query mdx="[Expenditures].[DistTitle].[Lopez Island]">
        <tpls c="1">
          <tpl fld="6" item="196"/>
        </tpls>
      </query>
      <query mdx="[Expenditures].[DistTitle].[Orcas Island]">
        <tpls c="1">
          <tpl fld="6" item="197"/>
        </tpls>
      </query>
      <query mdx="[Expenditures].[DistTitle].[Waterville]">
        <tpls c="1">
          <tpl fld="6" item="198"/>
        </tpls>
      </query>
      <query mdx="[Expenditures].[DistTitle].[Dieringer]">
        <tpls c="1">
          <tpl fld="6" item="199"/>
        </tpls>
      </query>
      <query mdx="[Expenditures].[DistTitle].[Colton]">
        <tpls c="1">
          <tpl fld="6" item="200"/>
        </tpls>
      </query>
      <query mdx="[Expenditures].[DistTitle].[Almira]">
        <tpls c="1">
          <tpl fld="6" item="201"/>
        </tpls>
      </query>
      <query mdx="[Expenditures].[DistTitle].[Cashmere]">
        <tpls c="1">
          <tpl fld="6" item="202"/>
        </tpls>
      </query>
      <query mdx="[Expenditures].[DistTitle].[Boistfort]">
        <tpls c="1">
          <tpl fld="6" item="203"/>
        </tpls>
      </query>
      <query mdx="[Expenditures].[DistTitle].[Sedro-Woolley]">
        <tpls c="1">
          <tpl fld="6" item="204"/>
        </tpls>
      </query>
      <query mdx="[Expenditures].[DistTitle].[Spokane]">
        <tpls c="1">
          <tpl fld="6" item="205"/>
        </tpls>
      </query>
      <query mdx="[Expenditures].[DistTitle].[Cosmopolis]">
        <tpls c="1">
          <tpl fld="6" item="206"/>
        </tpls>
      </query>
      <query mdx="[Expenditures].[DistTitle].[Index]">
        <tpls c="1">
          <tpl fld="6" item="207"/>
        </tpls>
      </query>
      <query mdx="[Expenditures].[DistTitle].[Shaw Island]">
        <tpls c="1">
          <tpl fld="6" item="208"/>
        </tpls>
      </query>
      <query mdx="[Expenditures].[DistTitle].[Onalaska]">
        <tpls c="1">
          <tpl fld="6" item="209"/>
        </tpls>
      </query>
      <query mdx="[Expenditures].[DistTitle].[Crescent]">
        <tpls c="1">
          <tpl fld="6" item="210"/>
        </tpls>
      </query>
      <query mdx="[Expenditures].[DistTitle].[Mount Baker]">
        <tpls c="1">
          <tpl fld="6" item="211"/>
        </tpls>
      </query>
      <query mdx="[Enrollment].[DistTitle].[Asotin-Anatone]">
        <tpls c="1">
          <tpl fld="4" item="301"/>
        </tpls>
      </query>
      <query mdx="[Expenditures].[DistTitle].[Wishkah Valley]">
        <tpls c="1">
          <tpl fld="6" item="212"/>
        </tpls>
      </query>
      <query mdx="[Expenditures].[DistTitle].[Blaine]">
        <tpls c="1">
          <tpl fld="6" item="213"/>
        </tpls>
      </query>
      <query mdx="[Enrollment].[DistTitle].[Stehekin]">
        <tpls c="1">
          <tpl fld="4" item="302"/>
        </tpls>
      </query>
      <query mdx="[Expenditures].[DistTitle].[Kelso]">
        <tpls c="1">
          <tpl fld="6" item="214"/>
        </tpls>
      </query>
      <query mdx="[Expenditures].[DistTitle].[Conway]">
        <tpls c="1">
          <tpl fld="6" item="215"/>
        </tpls>
      </query>
      <query mdx="[Expenditures].[DistTitle].[Ritzville]">
        <tpls c="1">
          <tpl fld="6" item="216"/>
        </tpls>
      </query>
      <query mdx="[Expenditures].[DistTitle].[North Kitsap]">
        <tpls c="1">
          <tpl fld="6" item="217"/>
        </tpls>
      </query>
      <query mdx="[Expenditures].[DistTitle].[Nespelem]">
        <tpls c="1">
          <tpl fld="6" item="218"/>
        </tpls>
      </query>
      <query mdx="[Expenditures].[DistTitle].[Rochester]">
        <tpls c="1">
          <tpl fld="6" item="219"/>
        </tpls>
      </query>
      <query mdx="[Expenditures].[DistTitle].[Entiat]">
        <tpls c="1">
          <tpl fld="6" item="220"/>
        </tpls>
      </query>
      <query mdx="[Enrollment].[DistTitle].[Ferndale]">
        <tpls c="1">
          <tpl fld="4" item="303"/>
        </tpls>
      </query>
      <query mdx="[Expenditures].[DistTitle].[Port Angeles]">
        <tpls c="1">
          <tpl fld="6" item="221"/>
        </tpls>
      </query>
      <query mdx="[Expenditures].[DistTitle].[Glenwood]">
        <tpls c="1">
          <tpl fld="6" item="222"/>
        </tpls>
      </query>
      <query mdx="[Expenditures].[DistTitle].[Thorp]">
        <tpls c="1">
          <tpl fld="6" item="223"/>
        </tpls>
      </query>
      <query mdx="[Expenditures].[DistTitle].[Bickleton]">
        <tpls c="1">
          <tpl fld="6" item="224"/>
        </tpls>
      </query>
      <query mdx="[Enrollment].[DistTitle].[Goldendale]">
        <tpls c="1">
          <tpl fld="4" item="304"/>
        </tpls>
      </query>
      <query mdx="[Expenditures].[DistTitle].[Skamania]">
        <tpls c="1">
          <tpl fld="6" item="225"/>
        </tpls>
      </query>
      <query mdx="[Expenditures].[DistTitle].[Evergreen (Stevens)]">
        <tpls c="1">
          <tpl fld="6" item="226"/>
        </tpls>
      </query>
      <query mdx="[Expenditures].[DistTitle].[Prosser]">
        <tpls c="1">
          <tpl fld="6" item="227"/>
        </tpls>
      </query>
      <query mdx="[Enrollment].[DistTitle].[Steilacoom Historical]">
        <tpls c="1">
          <tpl fld="4" item="305"/>
        </tpls>
      </query>
      <query mdx="[Expenditures].[DistTitle].[Brewster]">
        <tpls c="1">
          <tpl fld="6" item="228"/>
        </tpls>
      </query>
      <query mdx="[Expenditures].[DistTitle].[South Whidbey]">
        <tpls c="1">
          <tpl fld="6" item="229"/>
        </tpls>
      </query>
      <query mdx="[Expenditures].[DistTitle].[Quilcene]">
        <tpls c="1">
          <tpl fld="6" item="230"/>
        </tpls>
      </query>
      <query mdx="[Expenditures].[DistTitle].[Battle Ground]">
        <tpls c="1">
          <tpl fld="6" item="231"/>
        </tpls>
      </query>
      <query mdx="[Expenditures].[DistTitle].[Adna]">
        <tpls c="1">
          <tpl fld="6" item="232"/>
        </tpls>
      </query>
      <query mdx="[Expenditures].[DistTitle].[Lake Quinault]">
        <tpls c="1">
          <tpl fld="6" item="233"/>
        </tpls>
      </query>
      <query mdx="[Expenditures].[DistTitle].[Othello]">
        <tpls c="1">
          <tpl fld="6" item="234"/>
        </tpls>
      </query>
      <query mdx="[Enrollment].[DistTitle].[Toledo]">
        <tpls c="1">
          <tpl fld="4" item="306"/>
        </tpls>
      </query>
      <query mdx="[Expenditures].[DistTitle].[North Mason]">
        <tpls c="1">
          <tpl fld="6" item="235"/>
        </tpls>
      </query>
      <query mdx="[Expenditures].[DistTitle].[Sultan]">
        <tpls c="1">
          <tpl fld="6" item="236"/>
        </tpls>
      </query>
      <query mdx="[Enrollment].[DistTitle].[Easton]">
        <tpls c="1">
          <tpl fld="4" item="307"/>
        </tpls>
      </query>
      <query mdx="[Expenditures].[DistTitle].[Wellpinit]">
        <tpls c="1">
          <tpl fld="6" item="237"/>
        </tpls>
      </query>
      <query mdx="[Expenditures].[DistTitle].[Lake Stevens]">
        <tpls c="1">
          <tpl fld="6" item="238"/>
        </tpls>
      </query>
      <query mdx="[Expenditures].[DistTitle].[Soap Lake]">
        <tpls c="1">
          <tpl fld="6" item="239"/>
        </tpls>
      </query>
      <query mdx="[Expenditures].[DistTitle].[Keller]">
        <tpls c="1">
          <tpl fld="6" item="240"/>
        </tpls>
      </query>
      <query mdx="[Expenditures].[DistTitle].[Oak Harbor]">
        <tpls c="1">
          <tpl fld="6" item="241"/>
        </tpls>
      </query>
      <query mdx="[Expenditures].[DistTitle].[East Valley (Yakima)]">
        <tpls c="1">
          <tpl fld="6" item="242"/>
        </tpls>
      </query>
      <query mdx="[Expenditures].[DistTitle].[Tenino]">
        <tpls c="1">
          <tpl fld="6" item="243"/>
        </tpls>
      </query>
      <query mdx="[Expenditures].[DistTitle].[WA HE LUT Tribal]">
        <tpls c="1">
          <tpl fld="6" item="244"/>
        </tpls>
      </query>
      <query mdx="[Expenditures].[DistTitle].[Woodland]">
        <tpls c="1">
          <tpl fld="6" item="245"/>
        </tpls>
      </query>
      <query mdx="[Expenditures].[DistTitle].[Mount Vernon]">
        <tpls c="1">
          <tpl fld="6" item="246"/>
        </tpls>
      </query>
      <query mdx="[Enrollment].[DistTitle].[Green Dot Rainier Valley Charter]">
        <tpls c="1">
          <tpl fld="4" item="308"/>
        </tpls>
      </query>
      <query mdx="[Expenditures].[DistTitle].[Northshore]">
        <tpls c="1">
          <tpl fld="6" item="247"/>
        </tpls>
      </query>
      <query mdx="[Expenditures].[DistTitle].[Davenport]">
        <tpls c="1">
          <tpl fld="6" item="248"/>
        </tpls>
      </query>
      <query mdx="[Enrollment].[DistTitle].[Prescott]">
        <tpls c="1">
          <tpl fld="4" item="309"/>
        </tpls>
      </query>
      <query mdx="[Expenditures].[DistTitle].[Yelm]">
        <tpls c="1">
          <tpl fld="6" item="249"/>
        </tpls>
      </query>
      <query mdx="[Enrollment].[DistTitle].[Bridgeport]">
        <tpls c="1">
          <tpl fld="4" item="310"/>
        </tpls>
      </query>
      <query mdx="[Expenditures].[DistTitle].[Bellingham]">
        <tpls c="1">
          <tpl fld="6" item="250"/>
        </tpls>
      </query>
      <query mdx="[Expenditures].[DistTitle].[Stanwood-Camano]">
        <tpls c="1">
          <tpl fld="6" item="251"/>
        </tpls>
      </query>
      <query mdx="[Expenditures].[DistTitle].[Cle Elum-Roslyn]">
        <tpls c="1">
          <tpl fld="6" item="252"/>
        </tpls>
      </query>
      <query mdx="[Expenditures].[DistTitle].[Benge]">
        <tpls c="1">
          <tpl fld="6" item="253"/>
        </tpls>
      </query>
      <query mdx="[Expenditures].[DistTitle].[Evergreen (Clark)]">
        <tpls c="1">
          <tpl fld="6" item="254"/>
        </tpls>
      </query>
      <query mdx="[Expenditures].[DistTitle].[Franklin Pierce]">
        <tpls c="1">
          <tpl fld="6" item="255"/>
        </tpls>
      </query>
      <query mdx="[Expenditures].[DistTitle].[Pride Prep Charter]">
        <tpls c="1">
          <tpl fld="6" item="256"/>
        </tpls>
      </query>
      <query mdx="[Expenditures].[DistTitle].[South Kitsap]">
        <tpls c="1">
          <tpl fld="6" item="257"/>
        </tpls>
      </query>
      <query mdx="[Expenditures].[DistTitle].[Grapeview]">
        <tpls c="1">
          <tpl fld="6" item="258"/>
        </tpls>
      </query>
      <query mdx="[Expenditures].[DistTitle].[Hood Canal]">
        <tpls c="1">
          <tpl fld="6" item="259"/>
        </tpls>
      </query>
      <query mdx="[Expenditures].[DistTitle].[Issaquah]">
        <tpls c="1">
          <tpl fld="6" item="260"/>
        </tpls>
      </query>
      <query mdx="[Expenditures].[DistTitle].[Deer Park]">
        <tpls c="1">
          <tpl fld="6" item="261"/>
        </tpls>
      </query>
      <query mdx="[Expenditures].[DistTitle].[Longview]">
        <tpls c="1">
          <tpl fld="6" item="262"/>
        </tpls>
      </query>
      <query mdx="[Expenditures].[DistTitle].[Kalama]">
        <tpls c="1">
          <tpl fld="6" item="263"/>
        </tpls>
      </query>
      <query mdx="[Expenditures].[DistTitle].[Klickitat]">
        <tpls c="1">
          <tpl fld="6" item="264"/>
        </tpls>
      </query>
      <query mdx="[Enrollment].[DistTitle].[Inchelium]">
        <tpls c="1">
          <tpl fld="4" item="311"/>
        </tpls>
      </query>
      <query mdx="[Enrollment].[DistTitle].[Auburn]">
        <tpls c="1">
          <tpl fld="4" item="312"/>
        </tpls>
      </query>
      <query mdx="[Enrollment].[DistTitle].[Quillayute Valley]">
        <tpls c="1">
          <tpl fld="4" item="313"/>
        </tpls>
      </query>
      <query mdx="[Enrollment].[DistTitle].[Wishram]">
        <tpls c="1">
          <tpl fld="4" item="314"/>
        </tpls>
      </query>
      <query mdx="[Enrollment].[DistTitle].[Shelton]">
        <tpls c="1">
          <tpl fld="4" item="315"/>
        </tpls>
      </query>
      <query mdx="[Enrollment].[DistTitle].[Colfax]">
        <tpls c="1">
          <tpl fld="4" item="316"/>
        </tpls>
      </query>
      <query mdx="[Expenditures].[DistTitle].[Grand Coulee Dam]">
        <tpls c="1">
          <tpl fld="6" item="265"/>
        </tpls>
      </query>
      <query mdx="[Expenditures].[DistTitle].[Paschal Sherman Tribal]">
        <tpls c="1">
          <tpl fld="6" item="266"/>
        </tpls>
      </query>
      <query mdx="[Expenditures].[DistTitle].[Mount Adams]">
        <tpls c="1">
          <tpl fld="6" item="267"/>
        </tpls>
      </query>
      <query mdx="[Enrollment].[DistTitle].[Washougal]">
        <tpls c="1">
          <tpl fld="4" item="317"/>
        </tpls>
      </query>
      <query mdx="[Expenditures].[DistTitle].[Taholah]">
        <tpls c="1">
          <tpl fld="6" item="268"/>
        </tpls>
      </query>
      <query mdx="[Expenditures].[DistTitle].[Nine Mile Falls]">
        <tpls c="1">
          <tpl fld="6" item="269"/>
        </tpls>
      </query>
      <query mdx="[Enrollment].[DistTitle].[Puyallup]">
        <tpls c="1">
          <tpl fld="4" item="318"/>
        </tpls>
      </query>
      <query mdx="[Expenditures].[DistTitle].[Mansfield]">
        <tpls c="1">
          <tpl fld="6" item="270"/>
        </tpls>
      </query>
      <query mdx="[Expenditures].[DistTitle].[Tacoma]">
        <tpls c="1">
          <tpl fld="6" item="271"/>
        </tpls>
      </query>
      <query mdx="[Expenditures].[DistTitle].[Selah]">
        <tpls c="1">
          <tpl fld="6" item="272"/>
        </tpls>
      </query>
      <query mdx="[Expenditures].[DistTitle].[Dayton]">
        <tpls c="1">
          <tpl fld="6" item="273"/>
        </tpls>
      </query>
      <query mdx="[Enrollment].[DistTitle].[Loon Lake]">
        <tpls c="1">
          <tpl fld="4" item="319"/>
        </tpls>
      </query>
      <query mdx="[Expenditures].[DistTitle].[Clover Park]">
        <tpls c="1">
          <tpl fld="6" item="274"/>
        </tpls>
      </query>
      <query mdx="[Expenditures].[DistTitle].[Wapato]">
        <tpls c="1">
          <tpl fld="6" item="275"/>
        </tpls>
      </query>
      <query mdx="[Expenditures].[DistTitle].[Ferndale]">
        <tpls c="1">
          <tpl fld="6" item="276"/>
        </tpls>
      </query>
      <query mdx="[Expenditures].[DistTitle].[Ridgefield]">
        <tpls c="1">
          <tpl fld="6" item="277"/>
        </tpls>
      </query>
      <query mdx="[Expenditures].[DistTitle].[Steilacoom Historical]">
        <tpls c="1">
          <tpl fld="6" item="278"/>
        </tpls>
      </query>
      <query mdx="[Expenditures].[DistTitle].[Shelton]">
        <tpls c="1">
          <tpl fld="6" item="279"/>
        </tpls>
      </query>
      <query mdx="[Expenditures].[DistTitle].[Oakesdale]">
        <tpls c="1">
          <tpl fld="6" item="280"/>
        </tpls>
      </query>
      <query mdx="[Expenditures].[DistTitle].[Cusick]">
        <tpls c="1">
          <tpl fld="6" item="281"/>
        </tpls>
      </query>
      <query mdx="[Expenditures].[DistTitle].[Starbuck]">
        <tpls c="1">
          <tpl fld="6" item="282"/>
        </tpls>
      </query>
      <query mdx="[Expenditures].[DistTitle].[Goldendale]">
        <tpls c="1">
          <tpl fld="6" item="283"/>
        </tpls>
      </query>
      <query mdx="[Expenditures].[DistTitle].[Prescott]">
        <tpls c="1">
          <tpl fld="6" item="284"/>
        </tpls>
      </query>
      <query mdx="[Expenditures].[DistTitle].[Rainier Prep Charter]">
        <tpls c="1">
          <tpl fld="6" item="285"/>
        </tpls>
      </query>
      <query mdx="[Expenditures].[DistTitle].[Impact Salish Sea Charter]">
        <tpls c="1">
          <tpl fld="6" item="286"/>
        </tpls>
      </query>
      <query mdx="[Expenditures].[DistTitle].[Easton]">
        <tpls c="1">
          <tpl fld="6" item="287"/>
        </tpls>
      </query>
      <query mdx="[Expenditures].[DistTitle].[Toledo]">
        <tpls c="1">
          <tpl fld="6" item="288"/>
        </tpls>
      </query>
      <query mdx="[Expenditures].[DistTitle].[Quillayute Valley]">
        <tpls c="1">
          <tpl fld="6" item="289"/>
        </tpls>
      </query>
      <query mdx="[Expenditures].[DistTitle].[Elma]">
        <tpls c="1">
          <tpl fld="6" item="290"/>
        </tpls>
      </query>
      <query mdx="[Expenditures].[DistTitle].[Cheney]">
        <tpls c="1">
          <tpl fld="6" item="291"/>
        </tpls>
      </query>
      <query mdx="[Expenditures].[DistTitle].[Eastmont]">
        <tpls c="1">
          <tpl fld="6" item="292"/>
        </tpls>
      </query>
      <query mdx="[Expenditures].[DistTitle].[Lummi Tribal]">
        <tpls c="1">
          <tpl fld="6" item="293"/>
        </tpls>
      </query>
      <query mdx="[Expenditures].[DistTitle].[Wenatchee]">
        <tpls c="1">
          <tpl fld="6" item="294"/>
        </tpls>
      </query>
      <query mdx="[Expenditures].[DistTitle].[Palisades]">
        <tpls c="1">
          <tpl fld="6" item="295"/>
        </tpls>
      </query>
      <query mdx="[Expenditures].[DistTitle].[Inchelium]">
        <tpls c="1">
          <tpl fld="6" item="296"/>
        </tpls>
      </query>
      <query mdx="[Expenditures].[DistTitle].[Asotin-Anatone]">
        <tpls c="1">
          <tpl fld="6" item="297"/>
        </tpls>
      </query>
      <query mdx="[Expenditures].[DistTitle].[Winlock]">
        <tpls c="1">
          <tpl fld="6" item="298"/>
        </tpls>
      </query>
      <query mdx="[Expenditures].[DistTitle].[Colfax]">
        <tpls c="1">
          <tpl fld="6" item="299"/>
        </tpls>
      </query>
      <query mdx="[Expenditures].[DistTitle].[Loon Lake]">
        <tpls c="1">
          <tpl fld="6" item="300"/>
        </tpls>
      </query>
      <query mdx="[Expenditures].[DistTitle].[Centerville]">
        <tpls c="1">
          <tpl fld="6" item="301"/>
        </tpls>
      </query>
      <query mdx="[Expenditures].[DistTitle].[Green Dot Rainier Valley Charter]">
        <tpls c="1">
          <tpl fld="6" item="302"/>
        </tpls>
      </query>
      <query mdx="[Expenditures].[DistTitle].[Puyallup]">
        <tpls c="1">
          <tpl fld="6" item="303"/>
        </tpls>
      </query>
      <query mdx="[Expenditures].[DistTitle].[Summit Sierra Charter]">
        <tpls c="1">
          <tpl fld="6" item="304"/>
        </tpls>
      </query>
      <query mdx="[Expenditures].[DistTitle].[Why Not You Charter]">
        <tpls c="1">
          <tpl fld="6" item="305"/>
        </tpls>
      </query>
      <query mdx="[Expenditures].[DistTitle].[Walla Walla]">
        <tpls c="1">
          <tpl fld="6" item="306"/>
        </tpls>
      </query>
      <query mdx="[Expenditures].[DistTitle].[Southside]">
        <tpls c="1">
          <tpl fld="6" item="307"/>
        </tpls>
      </query>
      <query mdx="[Expenditures].[DistTitle].[Wahkiakum]">
        <tpls c="1">
          <tpl fld="6" item="308"/>
        </tpls>
      </query>
      <query mdx="[Expenditures].[DistTitle].[Stehekin]">
        <tpls c="1">
          <tpl fld="6" item="309"/>
        </tpls>
      </query>
      <query mdx="[Expenditures].[DistTitle].[North Franklin]">
        <tpls c="1">
          <tpl fld="6" item="310"/>
        </tpls>
      </query>
      <query mdx="[Expenditures].[DistTitle].[Highline]">
        <tpls c="1">
          <tpl fld="6" item="311"/>
        </tpls>
      </query>
      <query mdx="[Expenditures].[DistTitle].[Monroe]">
        <tpls c="1">
          <tpl fld="6" item="312"/>
        </tpls>
      </query>
      <query mdx="[Expenditures].[DistTitle].[Methow Valley]">
        <tpls c="1">
          <tpl fld="6" item="313"/>
        </tpls>
      </query>
      <query mdx="[Expenditures].[DistTitle].[Bridgeport]">
        <tpls c="1">
          <tpl fld="6" item="314"/>
        </tpls>
      </query>
      <query mdx="[Expenditures].[DistTitle].[Coulee-Hartline]">
        <tpls c="1">
          <tpl fld="6" item="315"/>
        </tpls>
      </query>
      <query mdx="[Expenditures].[DistTitle].[Evaline]">
        <tpls c="1">
          <tpl fld="6" item="316"/>
        </tpls>
      </query>
      <query mdx="[Expenditures].[DistTitle].[Washougal]">
        <tpls c="1">
          <tpl fld="6" item="317"/>
        </tpls>
      </query>
      <query mdx="[Expenditures].[DistTitle].[Auburn]">
        <tpls c="1">
          <tpl fld="6" item="318"/>
        </tpls>
      </query>
      <query mdx="[Expenditures].[DistTitle].[Wishram]">
        <tpls c="1">
          <tpl fld="6" item="319"/>
        </tpls>
      </query>
      <query mdx="[Expenditures].[SchoolYear].[1996-97]">
        <tpls c="1">
          <tpl fld="2" item="3"/>
        </tpls>
      </query>
      <query mdx="[Expenditures].[SchoolYear].[2000-01]">
        <tpls c="1">
          <tpl fld="2" item="4"/>
        </tpls>
      </query>
      <query mdx="[Expenditures].[SchoolYear].[1997-98]">
        <tpls c="1">
          <tpl fld="2" item="5"/>
        </tpls>
      </query>
      <query mdx="[Expenditures].[SchoolYear].[2001-02]">
        <tpls c="1">
          <tpl fld="2" item="6"/>
        </tpls>
      </query>
      <query mdx="[Expenditures].[SchoolYear].[2002-03]">
        <tpls c="1">
          <tpl fld="2" item="7"/>
        </tpls>
      </query>
      <query mdx="[Expenditures].[SchoolYear].[1998-99]">
        <tpls c="1">
          <tpl fld="2" item="8"/>
        </tpls>
      </query>
      <query mdx="[Expenditures].[SchoolYear].[2003-04]">
        <tpls c="1">
          <tpl fld="2" item="9"/>
        </tpls>
      </query>
      <query mdx="[Expenditures].[SchoolYear].[2004-05]">
        <tpls c="1">
          <tpl fld="2" item="10"/>
        </tpls>
      </query>
      <query mdx="[Expenditures].[SchoolYear].[2005-06]">
        <tpls c="1">
          <tpl fld="2" item="11"/>
        </tpls>
      </query>
      <query mdx="[Expenditures].[SchoolYear].[2006-07]">
        <tpls c="1">
          <tpl fld="2" item="12"/>
        </tpls>
      </query>
      <query mdx="[Expenditures].[SchoolYear].[2007-08]">
        <tpls c="1">
          <tpl fld="2" item="13"/>
        </tpls>
      </query>
      <query mdx="[Expenditures].[SchoolYear].[2008-09]">
        <tpls c="1">
          <tpl fld="2" item="14"/>
        </tpls>
      </query>
      <query mdx="[Expenditures].[SchoolYear].[2009-10]">
        <tpls c="1">
          <tpl fld="2" item="15"/>
        </tpls>
      </query>
      <query mdx="[Expenditures].[SchoolYear].[2010-11]">
        <tpls c="1">
          <tpl fld="2" item="16"/>
        </tpls>
      </query>
      <query mdx="[Expenditures].[SchoolYear].[2011-12]">
        <tpls c="1">
          <tpl fld="2" item="17"/>
        </tpls>
      </query>
      <query mdx="[Expenditures].[SchoolYear].[2012-13]">
        <tpls c="1">
          <tpl fld="2" item="18"/>
        </tpls>
      </query>
      <query mdx="[Expenditures].[SchoolYear].[2013-14]">
        <tpls c="1">
          <tpl fld="2" item="19"/>
        </tpls>
      </query>
      <query mdx="[Expenditures].[SchoolYear].[2014-15]">
        <tpls c="1">
          <tpl fld="2" item="20"/>
        </tpls>
      </query>
      <query mdx="[Expenditures].[SchoolYear].[2015-16]">
        <tpls c="1">
          <tpl fld="2" item="21"/>
        </tpls>
      </query>
      <query mdx="[Expenditures].[SchoolYear].[2016-17]">
        <tpls c="1">
          <tpl fld="2" item="22"/>
        </tpls>
      </query>
      <query mdx="[Expenditures].[SchoolYear].[2017-18]">
        <tpls c="1">
          <tpl fld="2" item="23"/>
        </tpls>
      </query>
      <query mdx="[Expenditures].[SchoolYear].[2018-19]">
        <tpls c="1">
          <tpl fld="2" item="24"/>
        </tpls>
      </query>
      <query mdx="[Expenditures].[SchoolYear].[2019-20]">
        <tpls c="1">
          <tpl fld="2" item="25"/>
        </tpls>
      </query>
      <query mdx="[Expenditures].[SchoolYear].[2020-21]">
        <tpls c="1">
          <tpl fld="2" item="26"/>
        </tpls>
      </query>
      <query mdx="[Expenditures].[SchoolYear].[2021-22]">
        <tpls c="1">
          <tpl fld="2" item="27"/>
        </tpls>
      </query>
      <query mdx="[Expenditures].[SchoolYear].[2022-23]">
        <tpls c="1">
          <tpl fld="2" item="28"/>
        </tpls>
      </query>
      <query mdx="[Expenditures].[SchoolYear].[2024-25]">
        <tpls c="1">
          <tpl fld="2" item="29"/>
        </tpls>
      </query>
      <query mdx="[DistrictBySize].[DistrictGroupTitle].[1,000 to 1,999]">
        <tpls c="1">
          <tpl fld="5" item="1"/>
        </tpls>
      </query>
      <query mdx="[DistrictBySize].[DistrictGroupTitle].[100 to 499]">
        <tpls c="1">
          <tpl fld="5" item="2"/>
        </tpls>
      </query>
      <query mdx="[DistrictBySize].[DistrictGroupTitle].[10,000 to 19,999]">
        <tpls c="1">
          <tpl fld="5" item="3"/>
        </tpls>
      </query>
    </queryCache>
    <serverFormats count="1">
      <serverFormat format="#,0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6AEAF323-7BAD-4A03-9C81-4F4E4BB8E00F}" autoFormatId="16" applyNumberFormats="0" applyBorderFormats="0" applyFontFormats="0" applyPatternFormats="0" applyAlignmentFormats="0" applyWidthHeightFormats="0">
  <queryTableRefresh nextId="10">
    <queryTableFields count="6">
      <queryTableField id="1" name="SchoolYear" tableColumnId="1"/>
      <queryTableField id="2" name="VerTtl" tableColumnId="2"/>
      <queryTableField id="3" name="DistCode" tableColumnId="3"/>
      <queryTableField id="4" name="DistrictGroupTitle" tableColumnId="4"/>
      <queryTableField id="5" name="DistTitle" tableColumnId="5"/>
      <queryTableField id="6" name="Enroll" tableColumnId="6"/>
    </queryTableFields>
  </queryTableRefresh>
  <extLst>
    <ext xmlns:x15="http://schemas.microsoft.com/office/spreadsheetml/2010/11/main" uri="{883FBD77-0823-4a55-B5E3-86C4891E6966}">
      <x15:queryTable sourceDataName="Query - DistrictBySize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38F76E-4E73-4A38-8015-2CCCCE1A2718}" name="DistrictBySize" displayName="DistrictBySize" ref="A1:F321" tableType="queryTable" totalsRowShown="0" headerRowDxfId="5">
  <autoFilter ref="A1:F321" xr:uid="{3038F76E-4E73-4A38-8015-2CCCCE1A2718}"/>
  <sortState xmlns:xlrd2="http://schemas.microsoft.com/office/spreadsheetml/2017/richdata2" ref="A2:F321">
    <sortCondition ref="E1:E321"/>
  </sortState>
  <tableColumns count="6">
    <tableColumn id="1" xr3:uid="{486EEA2A-17C2-472C-A231-A304DA07AF5F}" uniqueName="1" name="SchoolYear" queryTableFieldId="1" dataDxfId="4"/>
    <tableColumn id="2" xr3:uid="{A6D626AA-FC9F-4AC9-8CA9-DD2E88F9AA16}" uniqueName="2" name="VerTtl" queryTableFieldId="2" dataDxfId="3"/>
    <tableColumn id="3" xr3:uid="{9BD15772-09C8-4DEA-95A3-6AF870A0EA9A}" uniqueName="3" name="DistCode" queryTableFieldId="3" dataDxfId="2"/>
    <tableColumn id="4" xr3:uid="{77736070-FC67-4B90-B2C1-0E6BFF158F8B}" uniqueName="4" name="DistrictGroupTitle" queryTableFieldId="4" dataDxfId="1"/>
    <tableColumn id="5" xr3:uid="{7E718CF3-1906-4B36-9884-9623549D3E90}" uniqueName="5" name="DistTitle" queryTableFieldId="5" dataDxfId="0"/>
    <tableColumn id="6" xr3:uid="{2913EFCC-5A35-4218-9EF7-D17097CE0E7B}" uniqueName="6" name="Enroll" queryTableField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DC265-7CD1-46F4-A2A9-9B676D50DFD4}">
  <sheetPr codeName="Sheet1">
    <pageSetUpPr fitToPage="1"/>
  </sheetPr>
  <dimension ref="B1:BN49"/>
  <sheetViews>
    <sheetView showGridLines="0" tabSelected="1" zoomScaleNormal="100" workbookViewId="0">
      <selection activeCell="B3" sqref="B3"/>
    </sheetView>
  </sheetViews>
  <sheetFormatPr defaultColWidth="9.140625" defaultRowHeight="10.5" x14ac:dyDescent="0.15"/>
  <cols>
    <col min="1" max="1" width="1.28515625" style="2" customWidth="1"/>
    <col min="2" max="2" width="25.7109375" style="2" customWidth="1"/>
    <col min="3" max="3" width="2.28515625" style="2" customWidth="1"/>
    <col min="4" max="4" width="10.7109375" style="2" hidden="1" customWidth="1"/>
    <col min="5" max="5" width="8.7109375" style="2" hidden="1" customWidth="1"/>
    <col min="6" max="6" width="10.7109375" style="2" hidden="1" customWidth="1"/>
    <col min="7" max="7" width="8.7109375" style="2" hidden="1" customWidth="1"/>
    <col min="8" max="8" width="10.7109375" style="2" hidden="1" customWidth="1"/>
    <col min="9" max="9" width="8.7109375" style="2" hidden="1" customWidth="1"/>
    <col min="10" max="10" width="10.7109375" style="2" hidden="1" customWidth="1"/>
    <col min="11" max="11" width="8.7109375" style="2" hidden="1" customWidth="1"/>
    <col min="12" max="12" width="10.7109375" style="2" hidden="1" customWidth="1"/>
    <col min="13" max="13" width="8.7109375" style="2" hidden="1" customWidth="1"/>
    <col min="14" max="14" width="10.7109375" style="2" hidden="1" customWidth="1"/>
    <col min="15" max="15" width="8.7109375" style="2" hidden="1" customWidth="1"/>
    <col min="16" max="16" width="10.7109375" style="2" hidden="1" customWidth="1"/>
    <col min="17" max="17" width="8.7109375" style="2" hidden="1" customWidth="1"/>
    <col min="18" max="18" width="10.7109375" style="2" hidden="1" customWidth="1"/>
    <col min="19" max="19" width="8.7109375" style="2" hidden="1" customWidth="1"/>
    <col min="20" max="20" width="10.7109375" style="2" hidden="1" customWidth="1"/>
    <col min="21" max="21" width="8.7109375" style="2" hidden="1" customWidth="1"/>
    <col min="22" max="22" width="10.7109375" style="2" hidden="1" customWidth="1"/>
    <col min="23" max="23" width="8.7109375" style="2" hidden="1" customWidth="1"/>
    <col min="24" max="24" width="10.7109375" style="2" hidden="1" customWidth="1"/>
    <col min="25" max="25" width="8.7109375" style="2" hidden="1" customWidth="1"/>
    <col min="26" max="26" width="10.7109375" style="2" hidden="1" customWidth="1"/>
    <col min="27" max="27" width="8.7109375" style="2" hidden="1" customWidth="1"/>
    <col min="28" max="28" width="10.7109375" style="2" hidden="1" customWidth="1"/>
    <col min="29" max="29" width="8.7109375" style="2" hidden="1" customWidth="1"/>
    <col min="30" max="30" width="10.7109375" style="2" hidden="1" customWidth="1"/>
    <col min="31" max="31" width="8.7109375" style="2" hidden="1" customWidth="1"/>
    <col min="32" max="32" width="10.7109375" style="2" hidden="1" customWidth="1"/>
    <col min="33" max="33" width="8.7109375" style="2" hidden="1" customWidth="1"/>
    <col min="34" max="34" width="10.7109375" style="2" hidden="1" customWidth="1"/>
    <col min="35" max="35" width="8.7109375" style="2" hidden="1" customWidth="1"/>
    <col min="36" max="36" width="10.7109375" style="2" hidden="1" customWidth="1"/>
    <col min="37" max="37" width="8.7109375" style="2" hidden="1" customWidth="1"/>
    <col min="38" max="38" width="10.7109375" style="2" hidden="1" customWidth="1"/>
    <col min="39" max="39" width="8.7109375" style="2" hidden="1" customWidth="1"/>
    <col min="40" max="40" width="10.7109375" style="2" hidden="1" customWidth="1"/>
    <col min="41" max="41" width="8.7109375" style="2" hidden="1" customWidth="1"/>
    <col min="42" max="42" width="10.7109375" style="2" hidden="1" customWidth="1"/>
    <col min="43" max="43" width="8.7109375" style="2" hidden="1" customWidth="1"/>
    <col min="44" max="44" width="10.7109375" style="2" hidden="1" customWidth="1"/>
    <col min="45" max="45" width="8.7109375" style="2" hidden="1" customWidth="1"/>
    <col min="46" max="46" width="10.7109375" style="2" hidden="1" customWidth="1"/>
    <col min="47" max="47" width="8.7109375" style="2" hidden="1" customWidth="1"/>
    <col min="48" max="48" width="10.7109375" style="2" hidden="1" customWidth="1"/>
    <col min="49" max="49" width="8.7109375" style="2" hidden="1" customWidth="1"/>
    <col min="50" max="50" width="10.7109375" style="2" hidden="1" customWidth="1"/>
    <col min="51" max="51" width="8.7109375" style="2" hidden="1" customWidth="1"/>
    <col min="52" max="52" width="10.7109375" style="2" hidden="1" customWidth="1"/>
    <col min="53" max="53" width="8.7109375" style="2" hidden="1" customWidth="1"/>
    <col min="54" max="54" width="10.7109375" style="2" customWidth="1"/>
    <col min="55" max="55" width="8.7109375" style="2" customWidth="1"/>
    <col min="56" max="56" width="10.7109375" style="2" customWidth="1"/>
    <col min="57" max="57" width="8.7109375" style="2" customWidth="1"/>
    <col min="58" max="58" width="10.7109375" style="2" customWidth="1"/>
    <col min="59" max="59" width="8.7109375" style="2" customWidth="1"/>
    <col min="60" max="60" width="10.7109375" style="2" customWidth="1"/>
    <col min="61" max="61" width="8.7109375" style="2" customWidth="1"/>
    <col min="62" max="62" width="10.7109375" style="2" customWidth="1"/>
    <col min="63" max="63" width="8.7109375" style="2" customWidth="1"/>
    <col min="64" max="64" width="2.42578125" style="2" customWidth="1"/>
    <col min="65" max="65" width="22" style="2" customWidth="1"/>
    <col min="66" max="66" width="2.28515625" style="2" customWidth="1"/>
    <col min="67" max="73" width="9.140625" style="2"/>
    <col min="74" max="74" width="9.140625" style="2" customWidth="1"/>
    <col min="75" max="16384" width="9.140625" style="2"/>
  </cols>
  <sheetData>
    <row r="1" spans="2:66" ht="6.6" customHeight="1" x14ac:dyDescent="0.15"/>
    <row r="2" spans="2:66" x14ac:dyDescent="0.15">
      <c r="B2" s="3" t="s">
        <v>660</v>
      </c>
    </row>
    <row r="3" spans="2:66" ht="13.5" customHeight="1" x14ac:dyDescent="0.15">
      <c r="B3" s="4" t="s">
        <v>293</v>
      </c>
      <c r="C3" s="54" t="str">
        <f>HYPERLINK("#"&amp;ADDRESS(ROW(),COLUMN()-1),CHAR(128))</f>
        <v>€</v>
      </c>
    </row>
    <row r="4" spans="2:66" ht="12.75" customHeight="1" x14ac:dyDescent="0.15">
      <c r="B4" s="7" t="s">
        <v>666</v>
      </c>
      <c r="BG4" s="25"/>
      <c r="BH4" s="24"/>
      <c r="BI4" s="42"/>
      <c r="BJ4" s="24"/>
      <c r="BK4" s="42">
        <v>45680.640542129629</v>
      </c>
    </row>
    <row r="5" spans="2:66" s="31" customFormat="1" ht="28.5" customHeight="1" x14ac:dyDescent="0.15">
      <c r="B5" s="28" t="s">
        <v>696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73"/>
      <c r="BI5" s="73"/>
      <c r="BJ5" s="29"/>
      <c r="BK5" s="30"/>
      <c r="BM5" s="57" t="s">
        <v>700</v>
      </c>
    </row>
    <row r="6" spans="2:66" ht="14.25" x14ac:dyDescent="0.2">
      <c r="B6" s="23"/>
      <c r="BG6" s="36"/>
      <c r="BH6" s="24"/>
      <c r="BI6" s="74"/>
      <c r="BJ6" s="5" t="s">
        <v>4</v>
      </c>
      <c r="BK6" s="6"/>
      <c r="BM6" s="52" t="s">
        <v>698</v>
      </c>
      <c r="BN6" s="54" t="str">
        <f>HYPERLINK("#"&amp;ADDRESS(ROW(),COLUMN()-1),CHAR(128))</f>
        <v>€</v>
      </c>
    </row>
    <row r="7" spans="2:66" x14ac:dyDescent="0.15">
      <c r="D7" s="8" t="s">
        <v>661</v>
      </c>
      <c r="E7" s="9"/>
      <c r="F7" s="8" t="str">
        <f>"SY"&amp;MID(D7,3,4)+1&amp;"-"&amp;RIGHT(D7,2)+1</f>
        <v>SY1996-97</v>
      </c>
      <c r="G7" s="9"/>
      <c r="H7" s="8" t="str">
        <f>"SY"&amp;MID(F7,3,4)+1&amp;"-"&amp;RIGHT(F7,2)+1</f>
        <v>SY1997-98</v>
      </c>
      <c r="I7" s="9"/>
      <c r="J7" s="8" t="str">
        <f>"SY"&amp;MID(H7,3,4)+1&amp;"-"&amp;RIGHT(H7,2)+1</f>
        <v>SY1998-99</v>
      </c>
      <c r="K7" s="10"/>
      <c r="L7" s="8" t="s">
        <v>662</v>
      </c>
      <c r="M7" s="10"/>
      <c r="N7" s="8" t="str">
        <f>"SY"&amp;MID(L7,3,4)+1&amp;"-"&amp;TEXT(RIGHT(L7,2)+1,"00")</f>
        <v>SY2000-01</v>
      </c>
      <c r="O7" s="10"/>
      <c r="P7" s="8" t="str">
        <f>"SY"&amp;MID(N7,3,4)+1&amp;"-"&amp;TEXT(RIGHT(N7,2)+1,"00")</f>
        <v>SY2001-02</v>
      </c>
      <c r="Q7" s="10"/>
      <c r="R7" s="8" t="str">
        <f>"SY"&amp;MID(P7,3,4)+1&amp;"-"&amp;TEXT(RIGHT(P7,2)+1,"00")</f>
        <v>SY2002-03</v>
      </c>
      <c r="S7" s="10"/>
      <c r="T7" s="8" t="str">
        <f>"SY"&amp;MID(R7,3,4)+1&amp;"-"&amp;TEXT(RIGHT(R7,2)+1,"00")</f>
        <v>SY2003-04</v>
      </c>
      <c r="U7" s="10"/>
      <c r="V7" s="8" t="str">
        <f>"SY"&amp;MID(T7,3,4)+1&amp;"-"&amp;TEXT(RIGHT(T7,2)+1,"00")</f>
        <v>SY2004-05</v>
      </c>
      <c r="W7" s="10"/>
      <c r="X7" s="8" t="str">
        <f>"SY"&amp;MID(V7,3,4)+1&amp;"-"&amp;TEXT(RIGHT(V7,2)+1,"00")</f>
        <v>SY2005-06</v>
      </c>
      <c r="Y7" s="10"/>
      <c r="Z7" s="8" t="str">
        <f>"SY"&amp;MID(X7,3,4)+1&amp;"-"&amp;TEXT(RIGHT(X7,2)+1,"00")</f>
        <v>SY2006-07</v>
      </c>
      <c r="AA7" s="9"/>
      <c r="AB7" s="8" t="str">
        <f>"SY"&amp;MID(Z7,3,4)+1&amp;"-"&amp;TEXT(RIGHT(Z7,2)+1,"00")</f>
        <v>SY2007-08</v>
      </c>
      <c r="AC7" s="9"/>
      <c r="AD7" s="8" t="str">
        <f>"SY"&amp;MID(AB7,3,4)+1&amp;"-"&amp;TEXT(RIGHT(AB7,2)+1,"00")</f>
        <v>SY2008-09</v>
      </c>
      <c r="AE7" s="9"/>
      <c r="AF7" s="8" t="str">
        <f>"SY"&amp;MID(AD7,3,4)+1&amp;"-"&amp;TEXT(RIGHT(AD7,2)+1,"00")</f>
        <v>SY2009-10</v>
      </c>
      <c r="AG7" s="9"/>
      <c r="AH7" s="8" t="str">
        <f>"SY"&amp;MID(AF7,3,4)+1&amp;"-"&amp;TEXT(RIGHT(AF7,2)+1,"00")</f>
        <v>SY2010-11</v>
      </c>
      <c r="AI7" s="9"/>
      <c r="AJ7" s="8" t="str">
        <f>"SY"&amp;MID(AH7,3,4)+1&amp;"-"&amp;TEXT(RIGHT(AH7,2)+1,"00")</f>
        <v>SY2011-12</v>
      </c>
      <c r="AK7" s="9"/>
      <c r="AL7" s="8" t="str">
        <f>"SY"&amp;MID(AJ7,3,4)+1&amp;"-"&amp;TEXT(RIGHT(AJ7,2)+1,"00")</f>
        <v>SY2012-13</v>
      </c>
      <c r="AM7" s="9"/>
      <c r="AN7" s="8" t="str">
        <f>"SY"&amp;MID(AL7,3,4)+1&amp;"-"&amp;TEXT(RIGHT(AL7,2)+1,"00")</f>
        <v>SY2013-14</v>
      </c>
      <c r="AO7" s="9"/>
      <c r="AP7" s="8" t="str">
        <f>"SY"&amp;MID(AN7,3,4)+1&amp;"-"&amp;TEXT(RIGHT(AN7,2)+1,"00")</f>
        <v>SY2014-15</v>
      </c>
      <c r="AQ7" s="9"/>
      <c r="AR7" s="8" t="str">
        <f>"SY"&amp;MID(AP7,3,4)+1&amp;"-"&amp;TEXT(RIGHT(AP7,2)+1,"00")</f>
        <v>SY2015-16</v>
      </c>
      <c r="AS7" s="9"/>
      <c r="AT7" s="8" t="str">
        <f>"SY"&amp;MID(AR7,3,4)+1&amp;"-"&amp;TEXT(RIGHT(AR7,2)+1,"00")</f>
        <v>SY2016-17</v>
      </c>
      <c r="AU7" s="9"/>
      <c r="AV7" s="8" t="str">
        <f>"SY"&amp;MID(AT7,3,4)+1&amp;"-"&amp;TEXT(RIGHT(AT7,2)+1,"00")</f>
        <v>SY2017-18</v>
      </c>
      <c r="AW7" s="9"/>
      <c r="AX7" s="8" t="str">
        <f>"SY"&amp;MID(AV7,3,4)+1&amp;"-"&amp;TEXT(RIGHT(AV7,2)+1,"00")</f>
        <v>SY2018-19</v>
      </c>
      <c r="AY7" s="9"/>
      <c r="AZ7" s="8" t="str">
        <f>"SY"&amp;MID(AX7,3,4)+1&amp;"-"&amp;TEXT(RIGHT(AX7,2)+1,"00")</f>
        <v>SY2019-20</v>
      </c>
      <c r="BA7" s="9"/>
      <c r="BB7" s="8" t="str">
        <f>"SY"&amp;MID(AZ7,3,4)+1&amp;"-"&amp;TEXT(RIGHT(AZ7,2)+1,"00")</f>
        <v>SY2020-21</v>
      </c>
      <c r="BC7" s="9"/>
      <c r="BD7" s="8" t="str">
        <f>"SY"&amp;MID(BB7,3,4)+1&amp;"-"&amp;TEXT(RIGHT(BB7,2)+1,"00")</f>
        <v>SY2021-22</v>
      </c>
      <c r="BE7" s="9"/>
      <c r="BF7" s="8" t="str">
        <f>"SY"&amp;MID(BD7,3,4)+1&amp;"-"&amp;TEXT(RIGHT(BD7,2)+1,"00")</f>
        <v>SY2022-23</v>
      </c>
      <c r="BG7" s="9"/>
      <c r="BH7" s="8" t="str">
        <f>"SY"&amp;MID(BF7,3,4)+1&amp;"-"&amp;TEXT(RIGHT(BF7,2)+1,"00")</f>
        <v>SY2023-24</v>
      </c>
      <c r="BI7" s="9"/>
      <c r="BJ7" s="26" t="str">
        <f>"SY"&amp;MID(BH7,3,4)+1&amp;"-"&amp;TEXT(RIGHT(BH7,2)+1,"00")</f>
        <v>SY2024-25</v>
      </c>
      <c r="BK7" s="27"/>
    </row>
    <row r="8" spans="2:66" x14ac:dyDescent="0.15">
      <c r="D8" s="11" t="s">
        <v>0</v>
      </c>
      <c r="E8" s="11" t="s">
        <v>1</v>
      </c>
      <c r="F8" s="11" t="s">
        <v>0</v>
      </c>
      <c r="G8" s="11" t="s">
        <v>1</v>
      </c>
      <c r="H8" s="11" t="s">
        <v>0</v>
      </c>
      <c r="I8" s="11" t="s">
        <v>1</v>
      </c>
      <c r="J8" s="11" t="s">
        <v>0</v>
      </c>
      <c r="K8" s="12" t="s">
        <v>1</v>
      </c>
      <c r="L8" s="11" t="s">
        <v>0</v>
      </c>
      <c r="M8" s="12" t="s">
        <v>1</v>
      </c>
      <c r="N8" s="11" t="s">
        <v>0</v>
      </c>
      <c r="O8" s="12" t="s">
        <v>1</v>
      </c>
      <c r="P8" s="11" t="s">
        <v>0</v>
      </c>
      <c r="Q8" s="12" t="s">
        <v>1</v>
      </c>
      <c r="R8" s="11" t="s">
        <v>0</v>
      </c>
      <c r="S8" s="12" t="s">
        <v>1</v>
      </c>
      <c r="T8" s="11" t="s">
        <v>0</v>
      </c>
      <c r="U8" s="11" t="s">
        <v>1</v>
      </c>
      <c r="V8" s="11" t="s">
        <v>0</v>
      </c>
      <c r="W8" s="11" t="s">
        <v>1</v>
      </c>
      <c r="X8" s="11" t="s">
        <v>0</v>
      </c>
      <c r="Y8" s="11" t="s">
        <v>1</v>
      </c>
      <c r="Z8" s="11" t="s">
        <v>0</v>
      </c>
      <c r="AA8" s="11" t="s">
        <v>1</v>
      </c>
      <c r="AB8" s="11" t="s">
        <v>0</v>
      </c>
      <c r="AC8" s="11" t="s">
        <v>1</v>
      </c>
      <c r="AD8" s="11" t="s">
        <v>0</v>
      </c>
      <c r="AE8" s="11" t="s">
        <v>1</v>
      </c>
      <c r="AF8" s="11" t="s">
        <v>0</v>
      </c>
      <c r="AG8" s="11" t="s">
        <v>1</v>
      </c>
      <c r="AH8" s="11" t="s">
        <v>0</v>
      </c>
      <c r="AI8" s="11" t="s">
        <v>1</v>
      </c>
      <c r="AJ8" s="11" t="s">
        <v>0</v>
      </c>
      <c r="AK8" s="11" t="s">
        <v>1</v>
      </c>
      <c r="AL8" s="11" t="s">
        <v>0</v>
      </c>
      <c r="AM8" s="11" t="s">
        <v>1</v>
      </c>
      <c r="AN8" s="11" t="s">
        <v>0</v>
      </c>
      <c r="AO8" s="11" t="s">
        <v>1</v>
      </c>
      <c r="AP8" s="11" t="s">
        <v>0</v>
      </c>
      <c r="AQ8" s="11" t="s">
        <v>1</v>
      </c>
      <c r="AR8" s="11" t="s">
        <v>0</v>
      </c>
      <c r="AS8" s="11" t="s">
        <v>1</v>
      </c>
      <c r="AT8" s="11" t="s">
        <v>0</v>
      </c>
      <c r="AU8" s="11" t="s">
        <v>1</v>
      </c>
      <c r="AV8" s="11" t="s">
        <v>0</v>
      </c>
      <c r="AW8" s="11" t="s">
        <v>1</v>
      </c>
      <c r="AX8" s="11" t="s">
        <v>0</v>
      </c>
      <c r="AY8" s="11" t="s">
        <v>1</v>
      </c>
      <c r="AZ8" s="11" t="s">
        <v>0</v>
      </c>
      <c r="BA8" s="11" t="s">
        <v>1</v>
      </c>
      <c r="BB8" s="11" t="s">
        <v>0</v>
      </c>
      <c r="BC8" s="11" t="s">
        <v>1</v>
      </c>
      <c r="BD8" s="11" t="s">
        <v>0</v>
      </c>
      <c r="BE8" s="11" t="s">
        <v>1</v>
      </c>
      <c r="BF8" s="11" t="s">
        <v>0</v>
      </c>
      <c r="BG8" s="11" t="s">
        <v>1</v>
      </c>
      <c r="BH8" s="11" t="s">
        <v>0</v>
      </c>
      <c r="BI8" s="11" t="s">
        <v>1</v>
      </c>
      <c r="BJ8" s="11" t="s">
        <v>0</v>
      </c>
      <c r="BK8" s="11" t="s">
        <v>1</v>
      </c>
    </row>
    <row r="9" spans="2:66" x14ac:dyDescent="0.15">
      <c r="B9" s="22" t="s">
        <v>695</v>
      </c>
      <c r="D9" s="13" t="s">
        <v>2</v>
      </c>
      <c r="E9" s="13" t="s">
        <v>3</v>
      </c>
      <c r="F9" s="13" t="s">
        <v>2</v>
      </c>
      <c r="G9" s="13" t="s">
        <v>3</v>
      </c>
      <c r="H9" s="13" t="s">
        <v>2</v>
      </c>
      <c r="I9" s="13" t="s">
        <v>3</v>
      </c>
      <c r="J9" s="13" t="s">
        <v>2</v>
      </c>
      <c r="K9" s="14" t="s">
        <v>3</v>
      </c>
      <c r="L9" s="13" t="s">
        <v>2</v>
      </c>
      <c r="M9" s="14" t="s">
        <v>3</v>
      </c>
      <c r="N9" s="13" t="s">
        <v>2</v>
      </c>
      <c r="O9" s="14" t="s">
        <v>3</v>
      </c>
      <c r="P9" s="13" t="s">
        <v>2</v>
      </c>
      <c r="Q9" s="14" t="s">
        <v>3</v>
      </c>
      <c r="R9" s="13" t="s">
        <v>2</v>
      </c>
      <c r="S9" s="14" t="s">
        <v>3</v>
      </c>
      <c r="T9" s="13" t="s">
        <v>2</v>
      </c>
      <c r="U9" s="13" t="s">
        <v>3</v>
      </c>
      <c r="V9" s="13" t="s">
        <v>2</v>
      </c>
      <c r="W9" s="13" t="s">
        <v>3</v>
      </c>
      <c r="X9" s="13" t="s">
        <v>2</v>
      </c>
      <c r="Y9" s="13" t="s">
        <v>3</v>
      </c>
      <c r="Z9" s="13" t="s">
        <v>2</v>
      </c>
      <c r="AA9" s="13" t="s">
        <v>3</v>
      </c>
      <c r="AB9" s="13" t="s">
        <v>2</v>
      </c>
      <c r="AC9" s="13" t="s">
        <v>3</v>
      </c>
      <c r="AD9" s="13" t="s">
        <v>2</v>
      </c>
      <c r="AE9" s="13" t="s">
        <v>3</v>
      </c>
      <c r="AF9" s="13" t="s">
        <v>2</v>
      </c>
      <c r="AG9" s="13" t="s">
        <v>3</v>
      </c>
      <c r="AH9" s="13" t="s">
        <v>2</v>
      </c>
      <c r="AI9" s="13" t="s">
        <v>3</v>
      </c>
      <c r="AJ9" s="13" t="s">
        <v>2</v>
      </c>
      <c r="AK9" s="13" t="s">
        <v>3</v>
      </c>
      <c r="AL9" s="13" t="s">
        <v>2</v>
      </c>
      <c r="AM9" s="13" t="s">
        <v>3</v>
      </c>
      <c r="AN9" s="13" t="s">
        <v>2</v>
      </c>
      <c r="AO9" s="13" t="s">
        <v>3</v>
      </c>
      <c r="AP9" s="13" t="s">
        <v>2</v>
      </c>
      <c r="AQ9" s="13" t="s">
        <v>3</v>
      </c>
      <c r="AR9" s="13" t="s">
        <v>2</v>
      </c>
      <c r="AS9" s="13" t="s">
        <v>3</v>
      </c>
      <c r="AT9" s="13" t="s">
        <v>2</v>
      </c>
      <c r="AU9" s="13" t="s">
        <v>3</v>
      </c>
      <c r="AV9" s="13" t="s">
        <v>2</v>
      </c>
      <c r="AW9" s="13" t="s">
        <v>3</v>
      </c>
      <c r="AX9" s="13" t="s">
        <v>2</v>
      </c>
      <c r="AY9" s="13" t="s">
        <v>3</v>
      </c>
      <c r="AZ9" s="13" t="s">
        <v>2</v>
      </c>
      <c r="BA9" s="13" t="s">
        <v>3</v>
      </c>
      <c r="BB9" s="13" t="s">
        <v>2</v>
      </c>
      <c r="BC9" s="13" t="s">
        <v>3</v>
      </c>
      <c r="BD9" s="13" t="s">
        <v>2</v>
      </c>
      <c r="BE9" s="13" t="s">
        <v>3</v>
      </c>
      <c r="BF9" s="13" t="s">
        <v>2</v>
      </c>
      <c r="BG9" s="13" t="s">
        <v>3</v>
      </c>
      <c r="BH9" s="13" t="s">
        <v>2</v>
      </c>
      <c r="BI9" s="13" t="s">
        <v>3</v>
      </c>
      <c r="BJ9" s="13" t="s">
        <v>2</v>
      </c>
      <c r="BK9" s="13" t="s">
        <v>3</v>
      </c>
    </row>
    <row r="10" spans="2:66" ht="7.5" customHeight="1" x14ac:dyDescent="0.15"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</row>
    <row r="11" spans="2:66" ht="14.25" customHeight="1" x14ac:dyDescent="0.15">
      <c r="B11" s="45" t="str">
        <f>B3</f>
        <v>Aberdeen</v>
      </c>
      <c r="C11" s="32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44"/>
      <c r="BJ11" s="33"/>
      <c r="BK11" s="44"/>
    </row>
    <row r="12" spans="2:66" ht="14.25" customHeight="1" x14ac:dyDescent="0.15">
      <c r="B12" s="46" t="s">
        <v>688</v>
      </c>
      <c r="D12" s="16">
        <f>IFERROR(CUBEVALUE("ThisWorkbookDataModel","[Measures].[Exp]","[Expenditures].[RecastObjectTitle].["&amp;$B12&amp;"]","[Expenditures].[SchoolYear].["&amp;RIGHT(D$7,7)&amp;"]","[Expenditures].[DistTitle].["&amp;$B$3&amp;"]")/D$20,"")</f>
        <v>2812.3689051348447</v>
      </c>
      <c r="E12" s="17">
        <f>IFERROR(D12/D$19,"")</f>
        <v>0.46496235633888688</v>
      </c>
      <c r="F12" s="16">
        <f>IFERROR(CUBEVALUE("ThisWorkbookDataModel","[Measures].[Exp]","[Expenditures].[RecastObjectTitle].["&amp;$B12&amp;"]","[Expenditures].[SchoolYear].["&amp;RIGHT(F$7,7)&amp;"]","[Expenditures].[DistTitle].["&amp;$B$3&amp;"]")/F$20,"")</f>
        <v>2827.8256384616393</v>
      </c>
      <c r="G12" s="17">
        <f>IFERROR(F12/F$19,"")</f>
        <v>0.44509244851122404</v>
      </c>
      <c r="H12" s="16">
        <f>IFERROR(CUBEVALUE("ThisWorkbookDataModel","[Measures].[Exp]","[Expenditures].[RecastObjectTitle].["&amp;$B12&amp;"]","[Expenditures].[SchoolYear].["&amp;RIGHT(H$7,7)&amp;"]","[Expenditures].[DistTitle].["&amp;$B$3&amp;"]")/H$20,"")</f>
        <v>2865.3147868062838</v>
      </c>
      <c r="I12" s="17">
        <f>IFERROR(H12/H$19,"")</f>
        <v>0.45944407798159137</v>
      </c>
      <c r="J12" s="16">
        <f>IFERROR(CUBEVALUE("ThisWorkbookDataModel","[Measures].[Exp]","[Expenditures].[RecastObjectTitle].["&amp;$B12&amp;"]","[Expenditures].[SchoolYear].["&amp;RIGHT(J$7,7)&amp;"]","[Expenditures].[DistTitle].["&amp;$B$3&amp;"]")/J$20,"")</f>
        <v>2873.1476837608434</v>
      </c>
      <c r="K12" s="17">
        <f>IFERROR(J12/J$19,"")</f>
        <v>0.4307541107588348</v>
      </c>
      <c r="L12" s="16">
        <f>IFERROR(CUBEVALUE("ThisWorkbookDataModel","[Measures].[Exp]","[Expenditures].[RecastObjectTitle].["&amp;$B12&amp;"]","[Expenditures].[SchoolYear].["&amp;RIGHT(L$7,7)&amp;"]","[Expenditures].[DistTitle].["&amp;$B$3&amp;"]")/L$20,"")</f>
        <v>3085.7102148263821</v>
      </c>
      <c r="M12" s="17">
        <f>IFERROR(L12/L$19,"")</f>
        <v>0.44324835476054963</v>
      </c>
      <c r="N12" s="16">
        <f>IFERROR(CUBEVALUE("ThisWorkbookDataModel","[Measures].[Exp]","[Expenditures].[RecastObjectTitle].["&amp;$B12&amp;"]","[Expenditures].[SchoolYear].["&amp;RIGHT(N$7,7)&amp;"]","[Expenditures].[DistTitle].["&amp;$B$3&amp;"]")/N$20,"")</f>
        <v>3198.0681123128279</v>
      </c>
      <c r="O12" s="17">
        <f>IFERROR(N12/N$19,"")</f>
        <v>0.44197143285148655</v>
      </c>
      <c r="P12" s="16">
        <f>IFERROR(CUBEVALUE("ThisWorkbookDataModel","[Measures].[Exp]","[Expenditures].[RecastObjectTitle].["&amp;$B12&amp;"]","[Expenditures].[SchoolYear].["&amp;RIGHT(P$7,7)&amp;"]","[Expenditures].[DistTitle].["&amp;$B$3&amp;"]")/P$20,"")</f>
        <v>3337.2266820530831</v>
      </c>
      <c r="Q12" s="17">
        <f>IFERROR(P12/P$19,"")</f>
        <v>0.43231257027957692</v>
      </c>
      <c r="R12" s="16">
        <f>IFERROR(CUBEVALUE("ThisWorkbookDataModel","[Measures].[Exp]","[Expenditures].[RecastObjectTitle].["&amp;$B12&amp;"]","[Expenditures].[SchoolYear].["&amp;RIGHT(R$7,7)&amp;"]","[Expenditures].[DistTitle].["&amp;$B$3&amp;"]")/R$20,"")</f>
        <v>3491.8094305907457</v>
      </c>
      <c r="S12" s="17">
        <f>IFERROR(R12/R$19,"")</f>
        <v>0.43802610900609862</v>
      </c>
      <c r="T12" s="16">
        <f>IFERROR(CUBEVALUE("ThisWorkbookDataModel","[Measures].[Exp]","[Expenditures].[RecastObjectTitle].["&amp;$B12&amp;"]","[Expenditures].[SchoolYear].["&amp;RIGHT(T$7,7)&amp;"]","[Expenditures].[DistTitle].["&amp;$B$3&amp;"]")/T$20,"")</f>
        <v>3588.5262824319539</v>
      </c>
      <c r="U12" s="17">
        <f>IFERROR(T12/T$19,"")</f>
        <v>0.43956483546369995</v>
      </c>
      <c r="V12" s="16">
        <f>IFERROR(CUBEVALUE("ThisWorkbookDataModel","[Measures].[Exp]","[Expenditures].[RecastObjectTitle].["&amp;$B12&amp;"]","[Expenditures].[SchoolYear].["&amp;RIGHT(V$7,7)&amp;"]","[Expenditures].[DistTitle].["&amp;$B$3&amp;"]")/V$20,"")</f>
        <v>3667.7795973997054</v>
      </c>
      <c r="W12" s="17">
        <f>IFERROR(V12/V$19,"")</f>
        <v>0.4272094823811497</v>
      </c>
      <c r="X12" s="16">
        <f>IFERROR(CUBEVALUE("ThisWorkbookDataModel","[Measures].[Exp]","[Expenditures].[RecastObjectTitle].["&amp;$B12&amp;"]","[Expenditures].[SchoolYear].["&amp;RIGHT(X$7,7)&amp;"]","[Expenditures].[DistTitle].["&amp;$B$3&amp;"]")/X$20,"")</f>
        <v>3880.821805766649</v>
      </c>
      <c r="Y12" s="17">
        <f>IFERROR(X12/X$19,"")</f>
        <v>0.45215475366757796</v>
      </c>
      <c r="Z12" s="16">
        <f>IFERROR(CUBEVALUE("ThisWorkbookDataModel","[Measures].[Exp]","[Expenditures].[RecastObjectTitle].["&amp;$B12&amp;"]","[Expenditures].[SchoolYear].["&amp;RIGHT(Z$7,7)&amp;"]","[Expenditures].[DistTitle].["&amp;$B$3&amp;"]")/Z$20,"")</f>
        <v>4048.2812207483848</v>
      </c>
      <c r="AA12" s="17">
        <f>IFERROR(Z12/Z$19,"")</f>
        <v>0.44142159858161356</v>
      </c>
      <c r="AB12" s="16">
        <f>IFERROR(CUBEVALUE("ThisWorkbookDataModel","[Measures].[Exp]","[Expenditures].[RecastObjectTitle].["&amp;$B12&amp;"]","[Expenditures].[SchoolYear].["&amp;RIGHT(AB$7,7)&amp;"]","[Expenditures].[DistTitle].["&amp;$B$3&amp;"]")/AB$20,"")</f>
        <v>4457.2398382724832</v>
      </c>
      <c r="AC12" s="17">
        <f>IFERROR(AB12/AB$19,"")</f>
        <v>0.42549455220227672</v>
      </c>
      <c r="AD12" s="16">
        <f>IFERROR(CUBEVALUE("ThisWorkbookDataModel","[Measures].[Exp]","[Expenditures].[RecastObjectTitle].["&amp;$B12&amp;"]","[Expenditures].[SchoolYear].["&amp;RIGHT(AD$7,7)&amp;"]","[Expenditures].[DistTitle].["&amp;$B$3&amp;"]")/AD$20,"")</f>
        <v>4725.0755688497529</v>
      </c>
      <c r="AE12" s="17">
        <f>IFERROR(AD12/AD$19,"")</f>
        <v>0.4242265943751356</v>
      </c>
      <c r="AF12" s="16">
        <f>IFERROR(CUBEVALUE("ThisWorkbookDataModel","[Measures].[Exp]","[Expenditures].[RecastObjectTitle].["&amp;$B12&amp;"]","[Expenditures].[SchoolYear].["&amp;RIGHT(AF$7,7)&amp;"]","[Expenditures].[DistTitle].["&amp;$B$3&amp;"]")/AF$20,"")</f>
        <v>4634.6020737794215</v>
      </c>
      <c r="AG12" s="17">
        <f>IFERROR(AF12/AF$19,"")</f>
        <v>0.42305059078411478</v>
      </c>
      <c r="AH12" s="16">
        <f>IFERROR(CUBEVALUE("ThisWorkbookDataModel","[Measures].[Exp]","[Expenditures].[RecastObjectTitle].["&amp;$B12&amp;"]","[Expenditures].[SchoolYear].["&amp;RIGHT(AH$7,7)&amp;"]","[Expenditures].[DistTitle].["&amp;$B$3&amp;"]")/AH$20,"")</f>
        <v>4894.663983454062</v>
      </c>
      <c r="AI12" s="17">
        <f>IFERROR(AH12/AH$19,"")</f>
        <v>0.42186488172545555</v>
      </c>
      <c r="AJ12" s="16">
        <f>IFERROR(CUBEVALUE("ThisWorkbookDataModel","[Measures].[Exp]","[Expenditures].[RecastObjectTitle].["&amp;$B12&amp;"]","[Expenditures].[SchoolYear].["&amp;RIGHT(AJ$7,7)&amp;"]","[Expenditures].[DistTitle].["&amp;$B$3&amp;"]")/AJ$20,"")</f>
        <v>4667.44702690136</v>
      </c>
      <c r="AK12" s="17">
        <f>IFERROR(AJ12/AJ$19,"")</f>
        <v>0.40842451708771771</v>
      </c>
      <c r="AL12" s="16">
        <f>IFERROR(CUBEVALUE("ThisWorkbookDataModel","[Measures].[Exp]","[Expenditures].[RecastObjectTitle].["&amp;$B12&amp;"]","[Expenditures].[SchoolYear].["&amp;RIGHT(AL$7,7)&amp;"]","[Expenditures].[DistTitle].["&amp;$B$3&amp;"]")/AL$20,"")</f>
        <v>4545.4846021621825</v>
      </c>
      <c r="AM12" s="17">
        <f>IFERROR(AL12/AL$19,"")</f>
        <v>0.40802067435001343</v>
      </c>
      <c r="AN12" s="16">
        <f>IFERROR(CUBEVALUE("ThisWorkbookDataModel","[Measures].[Exp]","[Expenditures].[RecastObjectTitle].["&amp;$B12&amp;"]","[Expenditures].[SchoolYear].["&amp;RIGHT(AN$7,7)&amp;"]","[Expenditures].[DistTitle].["&amp;$B$3&amp;"]")/AN$20,"")</f>
        <v>4591.8289559251371</v>
      </c>
      <c r="AO12" s="17">
        <f>IFERROR(AN12/AN$19,"")</f>
        <v>0.39623376954371226</v>
      </c>
      <c r="AP12" s="16">
        <f>IFERROR(CUBEVALUE("ThisWorkbookDataModel","[Measures].[Exp]","[Expenditures].[RecastObjectTitle].["&amp;$B12&amp;"]","[Expenditures].[SchoolYear].["&amp;RIGHT(AP$7,7)&amp;"]","[Expenditures].[DistTitle].["&amp;$B$3&amp;"]")/AP$20,"")</f>
        <v>4797.8121547477731</v>
      </c>
      <c r="AQ12" s="17">
        <f>IFERROR(AP12/AP$19,"")</f>
        <v>0.40021831528994112</v>
      </c>
      <c r="AR12" s="16">
        <f>IFERROR(CUBEVALUE("ThisWorkbookDataModel","[Measures].[Exp]","[Expenditures].[RecastObjectTitle].["&amp;$B12&amp;"]","[Expenditures].[SchoolYear].["&amp;RIGHT(AR$7,7)&amp;"]","[Expenditures].[DistTitle].["&amp;$B$3&amp;"]")/AR$20,"")</f>
        <v>4841.6046928020523</v>
      </c>
      <c r="AS12" s="17">
        <f>IFERROR(AR12/AR$19,"")</f>
        <v>0.38231289348164127</v>
      </c>
      <c r="AT12" s="16">
        <f>IFERROR(CUBEVALUE("ThisWorkbookDataModel","[Measures].[Exp]","[Expenditures].[RecastObjectTitle].["&amp;$B12&amp;"]","[Expenditures].[SchoolYear].["&amp;RIGHT(AT$7,7)&amp;"]","[Expenditures].[DistTitle].["&amp;$B$3&amp;"]")/AT$20,"")</f>
        <v>5118.3692046705528</v>
      </c>
      <c r="AU12" s="17">
        <f>IFERROR(AT12/AT$19,"")</f>
        <v>0.38684091331853393</v>
      </c>
      <c r="AV12" s="16">
        <f>IFERROR(CUBEVALUE("ThisWorkbookDataModel","[Measures].[Exp]","[Expenditures].[RecastObjectTitle].["&amp;$B12&amp;"]","[Expenditures].[SchoolYear].["&amp;RIGHT(AV$7,7)&amp;"]","[Expenditures].[DistTitle].["&amp;$B$3&amp;"]")/AV$20,"")</f>
        <v>5242.2616301809858</v>
      </c>
      <c r="AW12" s="17">
        <f>IFERROR(AV12/AV$19,"")</f>
        <v>0.3759405393390105</v>
      </c>
      <c r="AX12" s="16">
        <f>IFERROR(CUBEVALUE("ThisWorkbookDataModel","[Measures].[Exp]","[Expenditures].[RecastObjectTitle].["&amp;$B12&amp;"]","[Expenditures].[SchoolYear].["&amp;RIGHT(AX$7,7)&amp;"]","[Expenditures].[DistTitle].["&amp;$B$3&amp;"]")/AX$20,"")</f>
        <v>6342.0038925024546</v>
      </c>
      <c r="AY12" s="17">
        <f>IFERROR(AX12/AX$19,"")</f>
        <v>0.41217371651152118</v>
      </c>
      <c r="AZ12" s="16">
        <f>IFERROR(CUBEVALUE("ThisWorkbookDataModel","[Measures].[Exp]","[Expenditures].[RecastObjectTitle].["&amp;$B12&amp;"]","[Expenditures].[SchoolYear].["&amp;RIGHT(AZ$7,7)&amp;"]","[Expenditures].[DistTitle].["&amp;$B$3&amp;"]")/AZ$20,"")</f>
        <v>6144.8389708771065</v>
      </c>
      <c r="BA12" s="17">
        <f>IFERROR(AZ12/AZ$19,"")</f>
        <v>0.39353525634262626</v>
      </c>
      <c r="BB12" s="16">
        <f>IFERROR(CUBEVALUE("ThisWorkbookDataModel","[Measures].[Exp]","[Expenditures].[RecastObjectTitle].["&amp;$B12&amp;"]","[Expenditures].[SchoolYear].["&amp;RIGHT(BB$7,7)&amp;"]","[Expenditures].[DistTitle].["&amp;$B$3&amp;"]")/BB$20,"")</f>
        <v>5941.8888731254501</v>
      </c>
      <c r="BC12" s="17">
        <f>IFERROR(BB12/BB$19,"")</f>
        <v>0.37933094625323877</v>
      </c>
      <c r="BD12" s="16">
        <f>IFERROR(CUBEVALUE("ThisWorkbookDataModel","[Measures].[Exp]","[Expenditures].[RecastObjectTitle].["&amp;$B12&amp;"]","[Expenditures].[SchoolYear].["&amp;RIGHT(BD$7,7)&amp;"]","[Expenditures].[DistTitle].["&amp;$B$3&amp;"]")/BD$20,"")</f>
        <v>7045.4719189168354</v>
      </c>
      <c r="BE12" s="17">
        <f>IFERROR(BD12/BD$19,"")</f>
        <v>0.37603684341674132</v>
      </c>
      <c r="BF12" s="16">
        <f>IFERROR(CUBEVALUE("ThisWorkbookDataModel","[Measures].[Exp]","[Expenditures].[RecastObjectTitle].["&amp;$B12&amp;"]","[Expenditures].[SchoolYear].["&amp;RIGHT(BF$7,7)&amp;"]","[Expenditures].[DistTitle].["&amp;$B$3&amp;"]")/BF$20,"")</f>
        <v>7664.9406269665833</v>
      </c>
      <c r="BG12" s="17">
        <f>IFERROR(BF12/BF$19,"")</f>
        <v>0.38736778684142636</v>
      </c>
      <c r="BH12" s="16">
        <f>IFERROR(CUBEVALUE("ThisWorkbookDataModel","[Measures].[Exp]","[Expenditures].[RecastObjectTitle].["&amp;$B12&amp;"]","[Expenditures].[SchoolYear].["&amp;RIGHT(BH$7,7)&amp;"]","[Expenditures].[DistTitle].["&amp;$B$3&amp;"]")/BH$20,"")</f>
        <v>7598.7212213992598</v>
      </c>
      <c r="BI12" s="43">
        <f>IFERROR(BH12/BH$19,"")</f>
        <v>0.37842216777455223</v>
      </c>
      <c r="BJ12" s="16">
        <f>IFERROR(CUBEVALUE("ThisWorkbookDataModel","[Measures].[Exp]","[Expenditures].[RecastObjectTitle].["&amp;$B12&amp;"]","[Expenditures].[SchoolYear].["&amp;RIGHT(BJ$7,7)&amp;"]","[Expenditures].[DistTitle].["&amp;$B$3&amp;"]")/BJ$20,"")</f>
        <v>7692.4734240201624</v>
      </c>
      <c r="BK12" s="43">
        <f>IFERROR(BJ12/BJ$19,"")</f>
        <v>0.37824313879082844</v>
      </c>
    </row>
    <row r="13" spans="2:66" ht="14.25" customHeight="1" x14ac:dyDescent="0.15">
      <c r="B13" s="46" t="s">
        <v>689</v>
      </c>
      <c r="D13" s="16">
        <f t="shared" ref="D13:BJ18" si="0">IFERROR(CUBEVALUE("ThisWorkbookDataModel","[Measures].[Exp]","[Expenditures].[RecastObjectTitle].["&amp;$B13&amp;"]","[Expenditures].[SchoolYear].["&amp;RIGHT(D$7,7)&amp;"]","[Expenditures].[DistTitle].["&amp;$B$3&amp;"]")/D$20,"")</f>
        <v>935.66026390029265</v>
      </c>
      <c r="E13" s="17">
        <f t="shared" ref="E13:G18" si="1">IFERROR(D13/D$19,"")</f>
        <v>0.15469051739316028</v>
      </c>
      <c r="F13" s="16">
        <f t="shared" si="0"/>
        <v>975.28843598279013</v>
      </c>
      <c r="G13" s="17">
        <f t="shared" si="1"/>
        <v>0.15350787971934957</v>
      </c>
      <c r="H13" s="16">
        <f t="shared" si="0"/>
        <v>1091.4724489742143</v>
      </c>
      <c r="I13" s="17">
        <f t="shared" ref="I13" si="2">IFERROR(H13/H$19,"")</f>
        <v>0.17501412245186954</v>
      </c>
      <c r="J13" s="16">
        <f t="shared" si="0"/>
        <v>1145.8663649681002</v>
      </c>
      <c r="K13" s="17">
        <f t="shared" ref="K13" si="3">IFERROR(J13/J$19,"")</f>
        <v>0.17179299549412855</v>
      </c>
      <c r="L13" s="16">
        <f t="shared" si="0"/>
        <v>1218.2393047693408</v>
      </c>
      <c r="M13" s="17">
        <f t="shared" ref="M13" si="4">IFERROR(L13/L$19,"")</f>
        <v>0.17499458145781469</v>
      </c>
      <c r="N13" s="16">
        <f t="shared" si="0"/>
        <v>1277.2447691260763</v>
      </c>
      <c r="O13" s="17">
        <f t="shared" ref="O13" si="5">IFERROR(N13/N$19,"")</f>
        <v>0.17651459596477145</v>
      </c>
      <c r="P13" s="16">
        <f t="shared" si="0"/>
        <v>1347.8128411440523</v>
      </c>
      <c r="Q13" s="17">
        <f t="shared" ref="Q13" si="6">IFERROR(P13/P$19,"")</f>
        <v>0.17459899764805251</v>
      </c>
      <c r="R13" s="16">
        <f t="shared" si="0"/>
        <v>1428.865995466062</v>
      </c>
      <c r="S13" s="17">
        <f t="shared" ref="S13" si="7">IFERROR(R13/R$19,"")</f>
        <v>0.17924248866560799</v>
      </c>
      <c r="T13" s="16">
        <f t="shared" si="0"/>
        <v>1450.5116146539306</v>
      </c>
      <c r="U13" s="17">
        <f t="shared" ref="U13" si="8">IFERROR(T13/T$19,"")</f>
        <v>0.17767569443616885</v>
      </c>
      <c r="V13" s="16">
        <f t="shared" si="0"/>
        <v>1455.3371743930545</v>
      </c>
      <c r="W13" s="17">
        <f t="shared" ref="W13" si="9">IFERROR(V13/V$19,"")</f>
        <v>0.16951232331497884</v>
      </c>
      <c r="X13" s="16">
        <f t="shared" si="0"/>
        <v>1498.4230993243768</v>
      </c>
      <c r="Y13" s="17">
        <f t="shared" ref="Y13" si="10">IFERROR(X13/X$19,"")</f>
        <v>0.17458135448478282</v>
      </c>
      <c r="Z13" s="16">
        <f t="shared" si="0"/>
        <v>1527.750253989635</v>
      </c>
      <c r="AA13" s="17">
        <f t="shared" ref="AA13" si="11">IFERROR(Z13/Z$19,"")</f>
        <v>0.16658476093340702</v>
      </c>
      <c r="AB13" s="16">
        <f t="shared" si="0"/>
        <v>1739.7498523554978</v>
      </c>
      <c r="AC13" s="17">
        <f t="shared" ref="AC13" si="12">IFERROR(AB13/AB$19,"")</f>
        <v>0.16607903348967731</v>
      </c>
      <c r="AD13" s="16">
        <f t="shared" si="0"/>
        <v>1978.8012535132277</v>
      </c>
      <c r="AE13" s="17">
        <f t="shared" ref="AE13" si="13">IFERROR(AD13/AD$19,"")</f>
        <v>0.17766067536725547</v>
      </c>
      <c r="AF13" s="16">
        <f t="shared" si="0"/>
        <v>1994.1186437457245</v>
      </c>
      <c r="AG13" s="17">
        <f t="shared" ref="AG13" si="14">IFERROR(AF13/AF$19,"")</f>
        <v>0.18202491970196216</v>
      </c>
      <c r="AH13" s="16">
        <f t="shared" si="0"/>
        <v>2058.9913030250063</v>
      </c>
      <c r="AI13" s="17">
        <f t="shared" ref="AI13" si="15">IFERROR(AH13/AH$19,"")</f>
        <v>0.17746184936507567</v>
      </c>
      <c r="AJ13" s="16">
        <f t="shared" si="0"/>
        <v>2016.9578820314716</v>
      </c>
      <c r="AK13" s="17">
        <f t="shared" ref="AK13" si="16">IFERROR(AJ13/AJ$19,"")</f>
        <v>0.17649371148875365</v>
      </c>
      <c r="AL13" s="16">
        <f t="shared" si="0"/>
        <v>1989.6388449890128</v>
      </c>
      <c r="AM13" s="17">
        <f t="shared" ref="AM13" si="17">IFERROR(AL13/AL$19,"")</f>
        <v>0.17859785134003922</v>
      </c>
      <c r="AN13" s="16">
        <f t="shared" si="0"/>
        <v>2101.1704497720802</v>
      </c>
      <c r="AO13" s="17">
        <f t="shared" ref="AO13" si="18">IFERROR(AN13/AN$19,"")</f>
        <v>0.18131221693106597</v>
      </c>
      <c r="AP13" s="16">
        <f t="shared" si="0"/>
        <v>2218.2202043238899</v>
      </c>
      <c r="AQ13" s="17">
        <f t="shared" ref="AQ13" si="19">IFERROR(AP13/AP$19,"")</f>
        <v>0.18503691359364766</v>
      </c>
      <c r="AR13" s="16">
        <f t="shared" si="0"/>
        <v>2289.2820019012402</v>
      </c>
      <c r="AS13" s="17">
        <f t="shared" ref="AS13" si="20">IFERROR(AR13/AR$19,"")</f>
        <v>0.18077106283449534</v>
      </c>
      <c r="AT13" s="16">
        <f t="shared" si="0"/>
        <v>2400.6423694452969</v>
      </c>
      <c r="AU13" s="17">
        <f t="shared" ref="AU13" si="21">IFERROR(AT13/AT$19,"")</f>
        <v>0.18143800292873993</v>
      </c>
      <c r="AV13" s="16">
        <f t="shared" si="0"/>
        <v>2564.2104218274053</v>
      </c>
      <c r="AW13" s="17">
        <f t="shared" ref="AW13" si="22">IFERROR(AV13/AV$19,"")</f>
        <v>0.18388831328268238</v>
      </c>
      <c r="AX13" s="16">
        <f t="shared" si="0"/>
        <v>2709.8895800933128</v>
      </c>
      <c r="AY13" s="17">
        <f t="shared" ref="AY13" si="23">IFERROR(AX13/AX$19,"")</f>
        <v>0.17611866509312049</v>
      </c>
      <c r="AZ13" s="16">
        <f t="shared" si="0"/>
        <v>2876.3819444652709</v>
      </c>
      <c r="BA13" s="17">
        <f t="shared" ref="BA13" si="24">IFERROR(AZ13/AZ$19,"")</f>
        <v>0.18421275337226095</v>
      </c>
      <c r="BB13" s="16">
        <f t="shared" si="0"/>
        <v>2485.152001831425</v>
      </c>
      <c r="BC13" s="17">
        <f t="shared" ref="BC13" si="25">IFERROR(BB13/BB$19,"")</f>
        <v>0.15865242190939607</v>
      </c>
      <c r="BD13" s="16">
        <f t="shared" si="0"/>
        <v>3524.3781600852963</v>
      </c>
      <c r="BE13" s="17">
        <f t="shared" ref="BE13" si="26">IFERROR(BD13/BD$19,"")</f>
        <v>0.18810607061920234</v>
      </c>
      <c r="BF13" s="16">
        <f t="shared" si="0"/>
        <v>3760.6784021301555</v>
      </c>
      <c r="BG13" s="17">
        <f t="shared" ref="BG13" si="27">IFERROR(BF13/BF$19,"")</f>
        <v>0.19005570174025316</v>
      </c>
      <c r="BH13" s="16">
        <f t="shared" si="0"/>
        <v>3857.5659992631458</v>
      </c>
      <c r="BI13" s="43">
        <f t="shared" ref="BI13" si="28">IFERROR(BH13/BH$19,"")</f>
        <v>0.19210975705537922</v>
      </c>
      <c r="BJ13" s="16">
        <f t="shared" si="0"/>
        <v>3986.0018094284142</v>
      </c>
      <c r="BK13" s="43">
        <f t="shared" ref="BK13:BK18" si="29">IFERROR(BJ13/BJ$19,"")</f>
        <v>0.19599389591861568</v>
      </c>
    </row>
    <row r="14" spans="2:66" ht="14.25" customHeight="1" x14ac:dyDescent="0.15">
      <c r="B14" s="46" t="s">
        <v>690</v>
      </c>
      <c r="D14" s="16">
        <f t="shared" si="0"/>
        <v>1195.038040274532</v>
      </c>
      <c r="E14" s="17">
        <f t="shared" si="1"/>
        <v>0.19757283694402472</v>
      </c>
      <c r="F14" s="16">
        <f t="shared" si="0"/>
        <v>1210.6649369103852</v>
      </c>
      <c r="G14" s="17">
        <f t="shared" si="1"/>
        <v>0.19055553276236403</v>
      </c>
      <c r="H14" s="16">
        <f t="shared" si="0"/>
        <v>1223.0629963585006</v>
      </c>
      <c r="I14" s="17">
        <f t="shared" ref="I14" si="30">IFERROR(H14/H$19,"")</f>
        <v>0.19611424659615392</v>
      </c>
      <c r="J14" s="16">
        <f t="shared" si="0"/>
        <v>1234.9288891497918</v>
      </c>
      <c r="K14" s="17">
        <f t="shared" ref="K14" si="31">IFERROR(J14/J$19,"")</f>
        <v>0.185145615208965</v>
      </c>
      <c r="L14" s="16">
        <f t="shared" si="0"/>
        <v>1225.4926638037607</v>
      </c>
      <c r="M14" s="17">
        <f t="shared" ref="M14" si="32">IFERROR(L14/L$19,"")</f>
        <v>0.17603649376800065</v>
      </c>
      <c r="N14" s="16">
        <f t="shared" si="0"/>
        <v>1282.74023018804</v>
      </c>
      <c r="O14" s="17">
        <f t="shared" ref="O14" si="33">IFERROR(N14/N$19,"")</f>
        <v>0.17727406596804759</v>
      </c>
      <c r="P14" s="16">
        <f t="shared" si="0"/>
        <v>1170.9643242872119</v>
      </c>
      <c r="Q14" s="17">
        <f t="shared" ref="Q14" si="34">IFERROR(P14/P$19,"")</f>
        <v>0.15168960486282018</v>
      </c>
      <c r="R14" s="16">
        <f t="shared" si="0"/>
        <v>1265.206795572743</v>
      </c>
      <c r="S14" s="17">
        <f t="shared" ref="S14" si="35">IFERROR(R14/R$19,"")</f>
        <v>0.1587124442982687</v>
      </c>
      <c r="T14" s="16">
        <f t="shared" si="0"/>
        <v>1355.070433562262</v>
      </c>
      <c r="U14" s="17">
        <f t="shared" ref="U14" si="36">IFERROR(T14/T$19,"")</f>
        <v>0.1659849379079516</v>
      </c>
      <c r="V14" s="16">
        <f t="shared" si="0"/>
        <v>1533.5105479345473</v>
      </c>
      <c r="W14" s="17">
        <f t="shared" ref="W14" si="37">IFERROR(V14/V$19,"")</f>
        <v>0.17861767044933935</v>
      </c>
      <c r="X14" s="16">
        <f t="shared" si="0"/>
        <v>1730.2767531257282</v>
      </c>
      <c r="Y14" s="17">
        <f t="shared" ref="Y14" si="38">IFERROR(X14/X$19,"")</f>
        <v>0.20159463594122634</v>
      </c>
      <c r="Z14" s="16">
        <f t="shared" si="0"/>
        <v>1930.6476564461998</v>
      </c>
      <c r="AA14" s="17">
        <f t="shared" ref="AA14" si="39">IFERROR(Z14/Z$19,"")</f>
        <v>0.21051639654835541</v>
      </c>
      <c r="AB14" s="16">
        <f t="shared" si="0"/>
        <v>2178.0547238669233</v>
      </c>
      <c r="AC14" s="17">
        <f t="shared" ref="AC14" si="40">IFERROR(AB14/AB$19,"")</f>
        <v>0.20792024953339638</v>
      </c>
      <c r="AD14" s="16">
        <f t="shared" si="0"/>
        <v>2482.8734509320548</v>
      </c>
      <c r="AE14" s="17">
        <f t="shared" ref="AE14" si="41">IFERROR(AD14/AD$19,"")</f>
        <v>0.22291727042362539</v>
      </c>
      <c r="AF14" s="16">
        <f t="shared" si="0"/>
        <v>2326.7198434214197</v>
      </c>
      <c r="AG14" s="17">
        <f t="shared" ref="AG14" si="42">IFERROR(AF14/AF$19,"")</f>
        <v>0.21238505241203201</v>
      </c>
      <c r="AH14" s="16">
        <f t="shared" si="0"/>
        <v>2492.8476006447477</v>
      </c>
      <c r="AI14" s="17">
        <f t="shared" ref="AI14" si="43">IFERROR(AH14/AH$19,"")</f>
        <v>0.21485537347621123</v>
      </c>
      <c r="AJ14" s="16">
        <f t="shared" si="0"/>
        <v>2509.9716304828999</v>
      </c>
      <c r="AK14" s="17">
        <f t="shared" ref="AK14" si="44">IFERROR(AJ14/AJ$19,"")</f>
        <v>0.21963483359861913</v>
      </c>
      <c r="AL14" s="16">
        <f t="shared" si="0"/>
        <v>2433.8130379483823</v>
      </c>
      <c r="AM14" s="17">
        <f t="shared" ref="AM14" si="45">IFERROR(AL14/AL$19,"")</f>
        <v>0.2184686835179652</v>
      </c>
      <c r="AN14" s="16">
        <f t="shared" si="0"/>
        <v>2635.4517105652103</v>
      </c>
      <c r="AO14" s="17">
        <f t="shared" ref="AO14" si="46">IFERROR(AN14/AN$19,"")</f>
        <v>0.2274159111219087</v>
      </c>
      <c r="AP14" s="16">
        <f t="shared" si="0"/>
        <v>2767.120363533264</v>
      </c>
      <c r="AQ14" s="17">
        <f t="shared" ref="AQ14" si="47">IFERROR(AP14/AP$19,"")</f>
        <v>0.2308244287975865</v>
      </c>
      <c r="AR14" s="16">
        <f t="shared" si="0"/>
        <v>2960.2556921836881</v>
      </c>
      <c r="AS14" s="17">
        <f t="shared" ref="AS14" si="48">IFERROR(AR14/AR$19,"")</f>
        <v>0.23375388759160631</v>
      </c>
      <c r="AT14" s="16">
        <f t="shared" si="0"/>
        <v>3062.567176794018</v>
      </c>
      <c r="AU14" s="17">
        <f t="shared" ref="AU14" si="49">IFERROR(AT14/AT$19,"")</f>
        <v>0.23146557749083238</v>
      </c>
      <c r="AV14" s="16">
        <f t="shared" si="0"/>
        <v>3331.123496225006</v>
      </c>
      <c r="AW14" s="17">
        <f t="shared" ref="AW14" si="50">IFERROR(AV14/AV$19,"")</f>
        <v>0.23888627697745105</v>
      </c>
      <c r="AX14" s="16">
        <f t="shared" si="0"/>
        <v>3743.6333376119019</v>
      </c>
      <c r="AY14" s="17">
        <f t="shared" ref="AY14" si="51">IFERROR(AX14/AX$19,"")</f>
        <v>0.24330279390779019</v>
      </c>
      <c r="AZ14" s="16">
        <f t="shared" si="0"/>
        <v>3674.5281707247586</v>
      </c>
      <c r="BA14" s="17">
        <f t="shared" ref="BA14" si="52">IFERROR(AZ14/AZ$19,"")</f>
        <v>0.23532860542933987</v>
      </c>
      <c r="BB14" s="16">
        <f t="shared" si="0"/>
        <v>3546.5121992900008</v>
      </c>
      <c r="BC14" s="17">
        <f t="shared" ref="BC14" si="53">IFERROR(BB14/BB$19,"")</f>
        <v>0.22640979277481812</v>
      </c>
      <c r="BD14" s="16">
        <f t="shared" si="0"/>
        <v>4161.2810741720832</v>
      </c>
      <c r="BE14" s="17">
        <f t="shared" ref="BE14" si="54">IFERROR(BD14/BD$19,"")</f>
        <v>0.22209938776422897</v>
      </c>
      <c r="BF14" s="16">
        <f t="shared" si="0"/>
        <v>4597.194133216959</v>
      </c>
      <c r="BG14" s="17">
        <f t="shared" ref="BG14" si="55">IFERROR(BF14/BF$19,"")</f>
        <v>0.23233120825482509</v>
      </c>
      <c r="BH14" s="16">
        <f t="shared" si="0"/>
        <v>4245.0085532250077</v>
      </c>
      <c r="BI14" s="43">
        <f t="shared" ref="BI14" si="56">IFERROR(BH14/BH$19,"")</f>
        <v>0.21140469457005726</v>
      </c>
      <c r="BJ14" s="16">
        <f t="shared" si="0"/>
        <v>4430.2866005363658</v>
      </c>
      <c r="BK14" s="43">
        <f t="shared" si="29"/>
        <v>0.21783962285749092</v>
      </c>
    </row>
    <row r="15" spans="2:66" ht="14.25" customHeight="1" x14ac:dyDescent="0.15">
      <c r="B15" s="46" t="s">
        <v>691</v>
      </c>
      <c r="D15" s="16">
        <f t="shared" si="0"/>
        <v>357.05070896229392</v>
      </c>
      <c r="E15" s="17">
        <f t="shared" si="1"/>
        <v>5.9030356461581765E-2</v>
      </c>
      <c r="F15" s="16">
        <f t="shared" si="0"/>
        <v>352.21404681394154</v>
      </c>
      <c r="G15" s="17">
        <f t="shared" si="1"/>
        <v>5.5437580862215785E-2</v>
      </c>
      <c r="H15" s="16">
        <f t="shared" si="0"/>
        <v>358.90796123463167</v>
      </c>
      <c r="I15" s="17">
        <f t="shared" ref="I15" si="57">IFERROR(H15/H$19,"")</f>
        <v>5.754974569949281E-2</v>
      </c>
      <c r="J15" s="16">
        <f t="shared" si="0"/>
        <v>490.07891836794596</v>
      </c>
      <c r="K15" s="17">
        <f t="shared" ref="K15" si="58">IFERROR(J15/J$19,"")</f>
        <v>7.3474645900175065E-2</v>
      </c>
      <c r="L15" s="16">
        <f t="shared" si="0"/>
        <v>517.04249625870261</v>
      </c>
      <c r="M15" s="17">
        <f t="shared" ref="M15" si="59">IFERROR(L15/L$19,"")</f>
        <v>7.4270822550604396E-2</v>
      </c>
      <c r="N15" s="16">
        <f t="shared" si="0"/>
        <v>617.15210485686544</v>
      </c>
      <c r="O15" s="17">
        <f t="shared" ref="O15" si="60">IFERROR(N15/N$19,"")</f>
        <v>8.5290115936160704E-2</v>
      </c>
      <c r="P15" s="16">
        <f t="shared" si="0"/>
        <v>745.44285416265063</v>
      </c>
      <c r="Q15" s="17">
        <f t="shared" ref="Q15" si="61">IFERROR(P15/P$19,"")</f>
        <v>9.6566504760575711E-2</v>
      </c>
      <c r="R15" s="16">
        <f t="shared" si="0"/>
        <v>672.77325776770238</v>
      </c>
      <c r="S15" s="17">
        <f t="shared" ref="S15" si="62">IFERROR(R15/R$19,"")</f>
        <v>8.4395285081032473E-2</v>
      </c>
      <c r="T15" s="16">
        <f t="shared" si="0"/>
        <v>680.31958872700829</v>
      </c>
      <c r="U15" s="17">
        <f t="shared" ref="U15" si="63">IFERROR(T15/T$19,"")</f>
        <v>8.3333531523936938E-2</v>
      </c>
      <c r="V15" s="16">
        <f t="shared" si="0"/>
        <v>655.80103936661419</v>
      </c>
      <c r="W15" s="17">
        <f t="shared" ref="W15" si="64">IFERROR(V15/V$19,"")</f>
        <v>7.6385293917730357E-2</v>
      </c>
      <c r="X15" s="16">
        <f t="shared" si="0"/>
        <v>467.81857741931907</v>
      </c>
      <c r="Y15" s="17">
        <f t="shared" ref="Y15" si="65">IFERROR(X15/X$19,"")</f>
        <v>5.4505567176476505E-2</v>
      </c>
      <c r="Z15" s="16">
        <f t="shared" si="0"/>
        <v>547.55910253190564</v>
      </c>
      <c r="AA15" s="17">
        <f t="shared" ref="AA15" si="66">IFERROR(Z15/Z$19,"")</f>
        <v>5.9705440698821999E-2</v>
      </c>
      <c r="AB15" s="16">
        <f t="shared" si="0"/>
        <v>865.96654905583239</v>
      </c>
      <c r="AC15" s="17">
        <f t="shared" ref="AC15" si="67">IFERROR(AB15/AB$19,"")</f>
        <v>8.2666417420218949E-2</v>
      </c>
      <c r="AD15" s="16">
        <f t="shared" si="0"/>
        <v>718.39985044028231</v>
      </c>
      <c r="AE15" s="17">
        <f t="shared" ref="AE15" si="68">IFERROR(AD15/AD$19,"")</f>
        <v>6.4499354033839912E-2</v>
      </c>
      <c r="AF15" s="16">
        <f t="shared" si="0"/>
        <v>815.40171400339511</v>
      </c>
      <c r="AG15" s="17">
        <f t="shared" ref="AG15" si="69">IFERROR(AF15/AF$19,"")</f>
        <v>7.4430592172546869E-2</v>
      </c>
      <c r="AH15" s="16">
        <f t="shared" si="0"/>
        <v>905.46659740158861</v>
      </c>
      <c r="AI15" s="17">
        <f t="shared" ref="AI15" si="70">IFERROR(AH15/AH$19,"")</f>
        <v>7.8041017792116835E-2</v>
      </c>
      <c r="AJ15" s="16">
        <f t="shared" si="0"/>
        <v>804.62368669963928</v>
      </c>
      <c r="AK15" s="17">
        <f t="shared" ref="AK15" si="71">IFERROR(AJ15/AJ$19,"")</f>
        <v>7.0408520714547854E-2</v>
      </c>
      <c r="AL15" s="16">
        <f t="shared" si="0"/>
        <v>905.65034220915368</v>
      </c>
      <c r="AM15" s="17">
        <f t="shared" ref="AM15" si="72">IFERROR(AL15/AL$19,"")</f>
        <v>8.129475637817038E-2</v>
      </c>
      <c r="AN15" s="16">
        <f t="shared" si="0"/>
        <v>764.74200413833876</v>
      </c>
      <c r="AO15" s="17">
        <f t="shared" ref="AO15" si="73">IFERROR(AN15/AN$19,"")</f>
        <v>6.5990395098916965E-2</v>
      </c>
      <c r="AP15" s="16">
        <f t="shared" si="0"/>
        <v>742.62869943700321</v>
      </c>
      <c r="AQ15" s="17">
        <f t="shared" ref="AQ15" si="74">IFERROR(AP15/AP$19,"")</f>
        <v>6.1947737299494661E-2</v>
      </c>
      <c r="AR15" s="16">
        <f t="shared" si="0"/>
        <v>767.29299402247636</v>
      </c>
      <c r="AS15" s="17">
        <f t="shared" ref="AS15" si="75">IFERROR(AR15/AR$19,"")</f>
        <v>6.0588590623484422E-2</v>
      </c>
      <c r="AT15" s="16">
        <f t="shared" si="0"/>
        <v>864.47305288360315</v>
      </c>
      <c r="AU15" s="17">
        <f t="shared" ref="AU15" si="76">IFERROR(AT15/AT$19,"")</f>
        <v>6.5335956032948797E-2</v>
      </c>
      <c r="AV15" s="16">
        <f t="shared" si="0"/>
        <v>889.14858185869559</v>
      </c>
      <c r="AW15" s="17">
        <f t="shared" ref="AW15" si="77">IFERROR(AV15/AV$19,"")</f>
        <v>6.3763890663529124E-2</v>
      </c>
      <c r="AX15" s="16">
        <f t="shared" si="0"/>
        <v>711.0931872251889</v>
      </c>
      <c r="AY15" s="17">
        <f t="shared" ref="AY15" si="78">IFERROR(AX15/AX$19,"")</f>
        <v>4.6214718050098649E-2</v>
      </c>
      <c r="AZ15" s="16">
        <f t="shared" si="0"/>
        <v>859.12384202681676</v>
      </c>
      <c r="BA15" s="17">
        <f t="shared" ref="BA15" si="79">IFERROR(AZ15/AZ$19,"")</f>
        <v>5.5021054742761789E-2</v>
      </c>
      <c r="BB15" s="16">
        <f t="shared" si="0"/>
        <v>1353.2994347732163</v>
      </c>
      <c r="BC15" s="17">
        <f t="shared" ref="BC15" si="80">IFERROR(BB15/BB$19,"")</f>
        <v>8.6394809145340784E-2</v>
      </c>
      <c r="BD15" s="16">
        <f t="shared" si="0"/>
        <v>1351.0454872440459</v>
      </c>
      <c r="BE15" s="17">
        <f t="shared" ref="BE15" si="81">IFERROR(BD15/BD$19,"")</f>
        <v>7.2109134232954314E-2</v>
      </c>
      <c r="BF15" s="16">
        <f t="shared" si="0"/>
        <v>1183.948033179327</v>
      </c>
      <c r="BG15" s="17">
        <f t="shared" ref="BG15" si="82">IFERROR(BF15/BF$19,"")</f>
        <v>5.9833905005659084E-2</v>
      </c>
      <c r="BH15" s="16">
        <f t="shared" si="0"/>
        <v>1120.6175917573971</v>
      </c>
      <c r="BI15" s="43">
        <f t="shared" ref="BI15" si="83">IFERROR(BH15/BH$19,"")</f>
        <v>5.5807618935261191E-2</v>
      </c>
      <c r="BJ15" s="16">
        <f t="shared" si="0"/>
        <v>1351.4536818637112</v>
      </c>
      <c r="BK15" s="43">
        <f t="shared" si="29"/>
        <v>6.6451719022177017E-2</v>
      </c>
    </row>
    <row r="16" spans="2:66" ht="14.25" customHeight="1" x14ac:dyDescent="0.15">
      <c r="B16" s="46" t="s">
        <v>692</v>
      </c>
      <c r="D16" s="16">
        <f t="shared" si="0"/>
        <v>572.52715320322534</v>
      </c>
      <c r="E16" s="17">
        <f t="shared" si="1"/>
        <v>9.4654571715442462E-2</v>
      </c>
      <c r="F16" s="16">
        <f t="shared" si="0"/>
        <v>595.32327934423631</v>
      </c>
      <c r="G16" s="17">
        <f t="shared" si="1"/>
        <v>9.3702345878441617E-2</v>
      </c>
      <c r="H16" s="16">
        <f t="shared" si="0"/>
        <v>548.77024562993722</v>
      </c>
      <c r="I16" s="17">
        <f t="shared" ref="I16" si="84">IFERROR(H16/H$19,"")</f>
        <v>8.7993556829476446E-2</v>
      </c>
      <c r="J16" s="16">
        <f t="shared" si="0"/>
        <v>649.90803886147921</v>
      </c>
      <c r="K16" s="17">
        <f t="shared" ref="K16" si="85">IFERROR(J16/J$19,"")</f>
        <v>9.7436884618597064E-2</v>
      </c>
      <c r="L16" s="16">
        <f t="shared" si="0"/>
        <v>731.65517437699259</v>
      </c>
      <c r="M16" s="17">
        <f t="shared" ref="M16" si="86">IFERROR(L16/L$19,"")</f>
        <v>0.1050989657863553</v>
      </c>
      <c r="N16" s="16">
        <f t="shared" si="0"/>
        <v>797.14801645045634</v>
      </c>
      <c r="O16" s="17">
        <f t="shared" ref="O16" si="87">IFERROR(N16/N$19,"")</f>
        <v>0.1101654619765227</v>
      </c>
      <c r="P16" s="16">
        <f t="shared" si="0"/>
        <v>1038.9886714427935</v>
      </c>
      <c r="Q16" s="17">
        <f t="shared" ref="Q16" si="88">IFERROR(P16/P$19,"")</f>
        <v>0.13459315348829284</v>
      </c>
      <c r="R16" s="16">
        <f t="shared" si="0"/>
        <v>973.59620749433259</v>
      </c>
      <c r="S16" s="17">
        <f t="shared" ref="S16" si="89">IFERROR(R16/R$19,"")</f>
        <v>0.12213168186549285</v>
      </c>
      <c r="T16" s="16">
        <f t="shared" si="0"/>
        <v>976.86918568267208</v>
      </c>
      <c r="U16" s="17">
        <f t="shared" ref="U16" si="90">IFERROR(T16/T$19,"")</f>
        <v>0.11965840823747809</v>
      </c>
      <c r="V16" s="16">
        <f t="shared" si="0"/>
        <v>960.599033609049</v>
      </c>
      <c r="W16" s="17">
        <f t="shared" ref="W16" si="91">IFERROR(V16/V$19,"")</f>
        <v>0.11188704365303022</v>
      </c>
      <c r="X16" s="16">
        <f t="shared" si="0"/>
        <v>974.66535850186938</v>
      </c>
      <c r="Y16" s="17">
        <f t="shared" ref="Y16" si="92">IFERROR(X16/X$19,"")</f>
        <v>0.11355831242415804</v>
      </c>
      <c r="Z16" s="16">
        <f t="shared" si="0"/>
        <v>1051.8354632314331</v>
      </c>
      <c r="AA16" s="17">
        <f t="shared" ref="AA16" si="93">IFERROR(Z16/Z$19,"")</f>
        <v>0.11469136315056144</v>
      </c>
      <c r="AB16" s="16">
        <f t="shared" si="0"/>
        <v>1182.1297242454987</v>
      </c>
      <c r="AC16" s="17">
        <f t="shared" ref="AC16" si="94">IFERROR(AB16/AB$19,"")</f>
        <v>0.11284781073342147</v>
      </c>
      <c r="AD16" s="16">
        <f t="shared" si="0"/>
        <v>1180.7869851359187</v>
      </c>
      <c r="AE16" s="17">
        <f t="shared" ref="AE16" si="95">IFERROR(AD16/AD$19,"")</f>
        <v>0.10601338202695375</v>
      </c>
      <c r="AF16" s="16">
        <f t="shared" si="0"/>
        <v>1122.7168854037345</v>
      </c>
      <c r="AG16" s="17">
        <f t="shared" ref="AG16" si="96">IFERROR(AF16/AF$19,"")</f>
        <v>0.10248259377876347</v>
      </c>
      <c r="AH16" s="16">
        <f t="shared" si="0"/>
        <v>1194.9085668602204</v>
      </c>
      <c r="AI16" s="17">
        <f t="shared" ref="AI16" si="97">IFERROR(AH16/AH$19,"")</f>
        <v>0.10298765409336531</v>
      </c>
      <c r="AJ16" s="16">
        <f t="shared" si="0"/>
        <v>1196.7592412714691</v>
      </c>
      <c r="AK16" s="17">
        <f t="shared" ref="AK16" si="98">IFERROR(AJ16/AJ$19,"")</f>
        <v>0.10472230587072349</v>
      </c>
      <c r="AL16" s="16">
        <f t="shared" si="0"/>
        <v>1124.5620698774092</v>
      </c>
      <c r="AM16" s="17">
        <f t="shared" ref="AM16" si="99">IFERROR(AL16/AL$19,"")</f>
        <v>0.10094513880468665</v>
      </c>
      <c r="AN16" s="16">
        <f t="shared" si="0"/>
        <v>1284.8558333462981</v>
      </c>
      <c r="AO16" s="17">
        <f t="shared" ref="AO16" si="100">IFERROR(AN16/AN$19,"")</f>
        <v>0.11087156665757382</v>
      </c>
      <c r="AP16" s="16">
        <f t="shared" si="0"/>
        <v>1296.5459323718458</v>
      </c>
      <c r="AQ16" s="17">
        <f t="shared" ref="AQ16" si="101">IFERROR(AP16/AP$19,"")</f>
        <v>0.10815376092546611</v>
      </c>
      <c r="AR16" s="16">
        <f t="shared" si="0"/>
        <v>1472.5362758459439</v>
      </c>
      <c r="AS16" s="17">
        <f t="shared" ref="AS16" si="102">IFERROR(AR16/AR$19,"")</f>
        <v>0.11627748238353748</v>
      </c>
      <c r="AT16" s="16">
        <f t="shared" si="0"/>
        <v>1529.2182629201181</v>
      </c>
      <c r="AU16" s="17">
        <f t="shared" ref="AU16" si="103">IFERROR(AT16/AT$19,"")</f>
        <v>0.11557669363741745</v>
      </c>
      <c r="AV16" s="16">
        <f t="shared" si="0"/>
        <v>1581.4162864017258</v>
      </c>
      <c r="AW16" s="17">
        <f t="shared" ref="AW16" si="104">IFERROR(AV16/AV$19,"")</f>
        <v>0.1134087791815981</v>
      </c>
      <c r="AX16" s="16">
        <f t="shared" si="0"/>
        <v>1750.2640006208899</v>
      </c>
      <c r="AY16" s="17">
        <f t="shared" ref="AY16" si="105">IFERROR(AX16/AX$19,"")</f>
        <v>0.11375155711668564</v>
      </c>
      <c r="AZ16" s="16">
        <f t="shared" si="0"/>
        <v>1878.2847391954992</v>
      </c>
      <c r="BA16" s="17">
        <f t="shared" ref="BA16" si="106">IFERROR(AZ16/AZ$19,"")</f>
        <v>0.12029139735426383</v>
      </c>
      <c r="BB16" s="16">
        <f t="shared" si="0"/>
        <v>2087.1776030902074</v>
      </c>
      <c r="BC16" s="17">
        <f t="shared" ref="BC16" si="107">IFERROR(BB16/BB$19,"")</f>
        <v>0.13324568535094841</v>
      </c>
      <c r="BD16" s="16">
        <f t="shared" si="0"/>
        <v>2409.8707287464995</v>
      </c>
      <c r="BE16" s="17">
        <f t="shared" ref="BE16" si="108">IFERROR(BD16/BD$19,"")</f>
        <v>0.12862164412963184</v>
      </c>
      <c r="BF16" s="16">
        <f t="shared" si="0"/>
        <v>2444.5616483408753</v>
      </c>
      <c r="BG16" s="17">
        <f t="shared" ref="BG16" si="109">IFERROR(BF16/BF$19,"")</f>
        <v>0.12354230536159931</v>
      </c>
      <c r="BH16" s="16">
        <f t="shared" si="0"/>
        <v>2978.5320912682782</v>
      </c>
      <c r="BI16" s="43">
        <f t="shared" ref="BI16" si="110">IFERROR(BH16/BH$19,"")</f>
        <v>0.14833319158881519</v>
      </c>
      <c r="BJ16" s="16">
        <f t="shared" si="0"/>
        <v>2772.893469902097</v>
      </c>
      <c r="BK16" s="43">
        <f t="shared" si="29"/>
        <v>0.13634469328335136</v>
      </c>
    </row>
    <row r="17" spans="2:66" ht="14.25" customHeight="1" x14ac:dyDescent="0.15">
      <c r="B17" s="46" t="s">
        <v>693</v>
      </c>
      <c r="D17" s="16">
        <f t="shared" si="0"/>
        <v>33.145518853028484</v>
      </c>
      <c r="E17" s="17">
        <f t="shared" si="1"/>
        <v>5.4798709087704811E-3</v>
      </c>
      <c r="F17" s="16">
        <f t="shared" si="0"/>
        <v>40.030761943607487</v>
      </c>
      <c r="G17" s="17">
        <f t="shared" si="1"/>
        <v>6.3007384921168587E-3</v>
      </c>
      <c r="H17" s="16">
        <f t="shared" si="0"/>
        <v>31.614741485162604</v>
      </c>
      <c r="I17" s="17">
        <f t="shared" ref="I17" si="111">IFERROR(H17/H$19,"")</f>
        <v>5.0693228608459026E-3</v>
      </c>
      <c r="J17" s="16">
        <f t="shared" si="0"/>
        <v>36.016028625786156</v>
      </c>
      <c r="K17" s="17">
        <f t="shared" ref="K17" si="112">IFERROR(J17/J$19,"")</f>
        <v>5.3996710546594445E-3</v>
      </c>
      <c r="L17" s="16">
        <f t="shared" si="0"/>
        <v>34.701387533346349</v>
      </c>
      <c r="M17" s="17">
        <f t="shared" ref="M17" si="113">IFERROR(L17/L$19,"")</f>
        <v>4.9846978041421337E-3</v>
      </c>
      <c r="N17" s="16">
        <f t="shared" si="0"/>
        <v>39.818716832130569</v>
      </c>
      <c r="O17" s="17">
        <f t="shared" ref="O17" si="114">IFERROR(N17/N$19,"")</f>
        <v>5.5029269904689525E-3</v>
      </c>
      <c r="P17" s="16">
        <f t="shared" si="0"/>
        <v>34.638912141625454</v>
      </c>
      <c r="Q17" s="17">
        <f t="shared" ref="Q17" si="115">IFERROR(P17/P$19,"")</f>
        <v>4.4872100598278598E-3</v>
      </c>
      <c r="R17" s="16">
        <f t="shared" si="0"/>
        <v>36.117151620216035</v>
      </c>
      <c r="S17" s="17">
        <f t="shared" ref="S17" si="116">IFERROR(R17/R$19,"")</f>
        <v>4.530675487038267E-3</v>
      </c>
      <c r="T17" s="16">
        <f t="shared" si="0"/>
        <v>34.092123658848998</v>
      </c>
      <c r="U17" s="17">
        <f t="shared" ref="U17" si="117">IFERROR(T17/T$19,"")</f>
        <v>4.1760036146521479E-3</v>
      </c>
      <c r="V17" s="16">
        <f t="shared" si="0"/>
        <v>35.875756250553358</v>
      </c>
      <c r="W17" s="17">
        <f t="shared" ref="W17" si="118">IFERROR(V17/V$19,"")</f>
        <v>4.1786761856402125E-3</v>
      </c>
      <c r="X17" s="16">
        <f t="shared" si="0"/>
        <v>25.165658039250488</v>
      </c>
      <c r="Y17" s="17">
        <f t="shared" ref="Y17" si="119">IFERROR(X17/X$19,"")</f>
        <v>2.9320521480042426E-3</v>
      </c>
      <c r="Z17" s="16">
        <f t="shared" si="0"/>
        <v>35.366655441656583</v>
      </c>
      <c r="AA17" s="17">
        <f t="shared" ref="AA17" si="120">IFERROR(Z17/Z$19,"")</f>
        <v>3.8563540253893562E-3</v>
      </c>
      <c r="AB17" s="16">
        <f t="shared" si="0"/>
        <v>42.083398700728381</v>
      </c>
      <c r="AC17" s="17">
        <f t="shared" ref="AC17" si="121">IFERROR(AB17/AB$19,"")</f>
        <v>4.0173420177129892E-3</v>
      </c>
      <c r="AD17" s="16">
        <f t="shared" si="0"/>
        <v>44.382397581695407</v>
      </c>
      <c r="AE17" s="17">
        <f t="shared" ref="AE17" si="122">IFERROR(AD17/AD$19,"")</f>
        <v>3.9847391014043252E-3</v>
      </c>
      <c r="AF17" s="16">
        <f t="shared" si="0"/>
        <v>47.317157135980132</v>
      </c>
      <c r="AG17" s="17">
        <f t="shared" ref="AG17" si="123">IFERROR(AF17/AF$19,"")</f>
        <v>4.3191521002098228E-3</v>
      </c>
      <c r="AH17" s="16">
        <f t="shared" si="0"/>
        <v>39.004032910622158</v>
      </c>
      <c r="AI17" s="17">
        <f t="shared" ref="AI17" si="124">IFERROR(AH17/AH$19,"")</f>
        <v>3.3617081348746324E-3</v>
      </c>
      <c r="AJ17" s="16">
        <f t="shared" si="0"/>
        <v>43.145834859346685</v>
      </c>
      <c r="AK17" s="17">
        <f t="shared" ref="AK17" si="125">IFERROR(AJ17/AJ$19,"")</f>
        <v>3.775472258219482E-3</v>
      </c>
      <c r="AL17" s="16">
        <f t="shared" si="0"/>
        <v>44.122068240346046</v>
      </c>
      <c r="AM17" s="17">
        <f t="shared" ref="AM17" si="126">IFERROR(AL17/AL$19,"")</f>
        <v>3.9605713389898678E-3</v>
      </c>
      <c r="AN17" s="16">
        <f t="shared" si="0"/>
        <v>69.319000575633581</v>
      </c>
      <c r="AO17" s="17">
        <f t="shared" ref="AO17" si="127">IFERROR(AN17/AN$19,"")</f>
        <v>5.9816097600160377E-3</v>
      </c>
      <c r="AP17" s="16">
        <f t="shared" si="0"/>
        <v>59.489994111434093</v>
      </c>
      <c r="AQ17" s="17">
        <f t="shared" ref="AQ17" si="128">IFERROR(AP17/AP$19,"")</f>
        <v>4.9624671521009845E-3</v>
      </c>
      <c r="AR17" s="16">
        <f t="shared" si="0"/>
        <v>61.40211228391852</v>
      </c>
      <c r="AS17" s="17">
        <f t="shared" ref="AS17" si="129">IFERROR(AR17/AR$19,"")</f>
        <v>4.8485617274886591E-3</v>
      </c>
      <c r="AT17" s="16">
        <f t="shared" si="0"/>
        <v>49.743898624220222</v>
      </c>
      <c r="AU17" s="17">
        <f t="shared" ref="AU17" si="130">IFERROR(AT17/AT$19,"")</f>
        <v>3.7595910740980832E-3</v>
      </c>
      <c r="AV17" s="16">
        <f t="shared" si="0"/>
        <v>59.685386566474264</v>
      </c>
      <c r="AW17" s="17">
        <f t="shared" ref="AW17" si="131">IFERROR(AV17/AV$19,"")</f>
        <v>4.2802435283419843E-3</v>
      </c>
      <c r="AX17" s="16">
        <f t="shared" si="0"/>
        <v>22.964083903726234</v>
      </c>
      <c r="AY17" s="17">
        <f t="shared" ref="AY17" si="132">IFERROR(AX17/AX$19,"")</f>
        <v>1.4924607378546449E-3</v>
      </c>
      <c r="AZ17" s="16">
        <f t="shared" si="0"/>
        <v>15.906828330569294</v>
      </c>
      <c r="BA17" s="17">
        <f t="shared" ref="BA17" si="133">IFERROR(AZ17/AZ$19,"")</f>
        <v>1.0187244603702295E-3</v>
      </c>
      <c r="BB17" s="16">
        <f t="shared" si="0"/>
        <v>3.7551081604818455</v>
      </c>
      <c r="BC17" s="17">
        <f t="shared" ref="BC17" si="134">IFERROR(BB17/BB$19,"")</f>
        <v>2.3972658563868154E-4</v>
      </c>
      <c r="BD17" s="16">
        <f t="shared" si="0"/>
        <v>32.487667959818097</v>
      </c>
      <c r="BE17" s="17">
        <f t="shared" ref="BE17" si="135">IFERROR(BD17/BD$19,"")</f>
        <v>1.7339590946037528E-3</v>
      </c>
      <c r="BF17" s="16">
        <f t="shared" si="0"/>
        <v>40.830988454277232</v>
      </c>
      <c r="BG17" s="17">
        <f t="shared" ref="BG17" si="136">IFERROR(BF17/BF$19,"")</f>
        <v>2.0635006064411827E-3</v>
      </c>
      <c r="BH17" s="16">
        <f t="shared" si="0"/>
        <v>75.751708739344195</v>
      </c>
      <c r="BI17" s="43">
        <f t="shared" ref="BI17" si="137">IFERROR(BH17/BH$19,"")</f>
        <v>3.7724934233724161E-3</v>
      </c>
      <c r="BJ17" s="16">
        <f t="shared" si="0"/>
        <v>67.110407444505469</v>
      </c>
      <c r="BK17" s="43">
        <f t="shared" si="29"/>
        <v>3.2998555546617891E-3</v>
      </c>
    </row>
    <row r="18" spans="2:66" ht="14.25" customHeight="1" x14ac:dyDescent="0.15">
      <c r="B18" s="46" t="s">
        <v>694</v>
      </c>
      <c r="D18" s="16">
        <f t="shared" si="0"/>
        <v>142.80424061559188</v>
      </c>
      <c r="E18" s="17">
        <f t="shared" si="1"/>
        <v>2.3609490238133381E-2</v>
      </c>
      <c r="F18" s="16">
        <f t="shared" si="0"/>
        <v>351.99735273607621</v>
      </c>
      <c r="G18" s="17">
        <f t="shared" si="1"/>
        <v>5.5403473774288177E-2</v>
      </c>
      <c r="H18" s="16">
        <f t="shared" si="0"/>
        <v>117.33895982756896</v>
      </c>
      <c r="I18" s="17">
        <f t="shared" ref="I18" si="138">IFERROR(H18/H$19,"")</f>
        <v>1.8814927580569935E-2</v>
      </c>
      <c r="J18" s="16">
        <f t="shared" si="0"/>
        <v>240.09531789084951</v>
      </c>
      <c r="K18" s="17">
        <f t="shared" ref="K18" si="139">IFERROR(J18/J$19,"")</f>
        <v>3.5996076964640057E-2</v>
      </c>
      <c r="L18" s="16">
        <f t="shared" si="0"/>
        <v>148.74176643459779</v>
      </c>
      <c r="M18" s="17">
        <f t="shared" ref="M18" si="140">IFERROR(L18/L$19,"")</f>
        <v>2.1366083872533363E-2</v>
      </c>
      <c r="N18" s="16">
        <f t="shared" si="0"/>
        <v>23.743936651218586</v>
      </c>
      <c r="O18" s="17">
        <f t="shared" ref="O18" si="141">IFERROR(N18/N$19,"")</f>
        <v>3.2814003125420277E-3</v>
      </c>
      <c r="P18" s="16">
        <f t="shared" si="0"/>
        <v>44.402110967046838</v>
      </c>
      <c r="Q18" s="17">
        <f t="shared" ref="Q18" si="142">IFERROR(P18/P$19,"")</f>
        <v>5.751958900854095E-3</v>
      </c>
      <c r="R18" s="16">
        <f t="shared" si="0"/>
        <v>103.32362181624217</v>
      </c>
      <c r="S18" s="17">
        <f t="shared" ref="S18" si="143">IFERROR(R18/R$19,"")</f>
        <v>1.2961315596461218E-2</v>
      </c>
      <c r="T18" s="16">
        <f t="shared" si="0"/>
        <v>78.426420108809978</v>
      </c>
      <c r="U18" s="17">
        <f t="shared" ref="U18" si="144">IFERROR(T18/T$19,"")</f>
        <v>9.6065888161123592E-3</v>
      </c>
      <c r="V18" s="16">
        <f t="shared" si="0"/>
        <v>276.53268209708443</v>
      </c>
      <c r="W18" s="17">
        <f t="shared" ref="W18" si="145">IFERROR(V18/V$19,"")</f>
        <v>3.2209510098131486E-2</v>
      </c>
      <c r="X18" s="16">
        <f t="shared" si="0"/>
        <v>5.7791078223632386</v>
      </c>
      <c r="Y18" s="17">
        <f t="shared" ref="Y18" si="146">IFERROR(X18/X$19,"")</f>
        <v>6.7332415777405672E-4</v>
      </c>
      <c r="Z18" s="16">
        <f t="shared" si="0"/>
        <v>29.56812059085409</v>
      </c>
      <c r="AA18" s="17">
        <f t="shared" ref="AA18" si="147">IFERROR(Z18/Z$19,"")</f>
        <v>3.2240860618511771E-3</v>
      </c>
      <c r="AB18" s="16">
        <f t="shared" si="0"/>
        <v>10.209300846495147</v>
      </c>
      <c r="AC18" s="17">
        <f t="shared" ref="AC18" si="148">IFERROR(AB18/AB$19,"")</f>
        <v>9.745946032963319E-4</v>
      </c>
      <c r="AD18" s="16">
        <f t="shared" si="0"/>
        <v>7.7742186930635349</v>
      </c>
      <c r="AE18" s="17">
        <f t="shared" ref="AE18" si="149">IFERROR(AD18/AD$19,"")</f>
        <v>6.9798467178562302E-4</v>
      </c>
      <c r="AF18" s="16">
        <f t="shared" si="0"/>
        <v>14.319526083761941</v>
      </c>
      <c r="AG18" s="17">
        <f t="shared" ref="AG18" si="150">IFERROR(AF18/AF$19,"")</f>
        <v>1.3070990503708882E-3</v>
      </c>
      <c r="AH18" s="16">
        <f t="shared" si="0"/>
        <v>16.562668712252151</v>
      </c>
      <c r="AI18" s="17">
        <f t="shared" ref="AI18" si="151">IFERROR(AH18/AH$19,"")</f>
        <v>1.427515412901016E-3</v>
      </c>
      <c r="AJ18" s="16">
        <f t="shared" si="0"/>
        <v>189.02527396584065</v>
      </c>
      <c r="AK18" s="17">
        <f t="shared" ref="AK18" si="152">IFERROR(AJ18/AJ$19,"")</f>
        <v>1.6540638981418818E-2</v>
      </c>
      <c r="AL18" s="16">
        <f t="shared" si="0"/>
        <v>97.058159815137785</v>
      </c>
      <c r="AM18" s="17">
        <f t="shared" ref="AM18" si="153">IFERROR(AL18/AL$19,"")</f>
        <v>8.7123242701353035E-3</v>
      </c>
      <c r="AN18" s="16">
        <f t="shared" si="0"/>
        <v>141.31859607635704</v>
      </c>
      <c r="AO18" s="17">
        <f t="shared" ref="AO18" si="154">IFERROR(AN18/AN$19,"")</f>
        <v>1.2194530886806214E-2</v>
      </c>
      <c r="AP18" s="16">
        <f t="shared" si="0"/>
        <v>106.17013593551863</v>
      </c>
      <c r="AQ18" s="17">
        <f t="shared" ref="AQ18" si="155">IFERROR(AP18/AP$19,"")</f>
        <v>8.8563769417627641E-3</v>
      </c>
      <c r="AR18" s="16">
        <f t="shared" si="0"/>
        <v>271.61108564502183</v>
      </c>
      <c r="AS18" s="17">
        <f t="shared" ref="AS18" si="156">IFERROR(AR18/AR$19,"")</f>
        <v>2.1447521357746597E-2</v>
      </c>
      <c r="AT18" s="16">
        <f t="shared" si="0"/>
        <v>206.18529112751381</v>
      </c>
      <c r="AU18" s="17">
        <f t="shared" ref="AU18" si="157">IFERROR(AT18/AT$19,"")</f>
        <v>1.5583265517429418E-2</v>
      </c>
      <c r="AV18" s="16">
        <f t="shared" si="0"/>
        <v>276.54455026016046</v>
      </c>
      <c r="AW18" s="17">
        <f t="shared" ref="AW18" si="158">IFERROR(AV18/AV$19,"")</f>
        <v>1.9831957027386958E-2</v>
      </c>
      <c r="AX18" s="16">
        <f t="shared" si="0"/>
        <v>106.87755930543906</v>
      </c>
      <c r="AY18" s="17">
        <f t="shared" ref="AY18" si="159">IFERROR(AX18/AX$19,"")</f>
        <v>6.9460885829291195E-3</v>
      </c>
      <c r="AZ18" s="16">
        <f t="shared" si="0"/>
        <v>165.39157112481971</v>
      </c>
      <c r="BA18" s="17">
        <f t="shared" ref="BA18" si="160">IFERROR(AZ18/AZ$19,"")</f>
        <v>1.0592208298377122E-2</v>
      </c>
      <c r="BB18" s="16">
        <f t="shared" si="0"/>
        <v>246.34377267113993</v>
      </c>
      <c r="BC18" s="17">
        <f t="shared" ref="BC18" si="161">IFERROR(BB18/BB$19,"")</f>
        <v>1.5726617980619265E-2</v>
      </c>
      <c r="BD18" s="16">
        <f t="shared" si="0"/>
        <v>211.5862825321789</v>
      </c>
      <c r="BE18" s="17">
        <f t="shared" ref="BE18" si="162">IFERROR(BD18/BD$19,"")</f>
        <v>1.1292960742637588E-2</v>
      </c>
      <c r="BF18" s="16">
        <f t="shared" si="0"/>
        <v>95.089421638664092</v>
      </c>
      <c r="BG18" s="17">
        <f t="shared" ref="BG18" si="163">IFERROR(BF18/BF$19,"")</f>
        <v>4.8055921897959845E-3</v>
      </c>
      <c r="BH18" s="16">
        <f t="shared" si="0"/>
        <v>203.81364895252372</v>
      </c>
      <c r="BI18" s="43">
        <f t="shared" ref="BI18" si="164">IFERROR(BH18/BH$19,"")</f>
        <v>1.0150076652562472E-2</v>
      </c>
      <c r="BJ18" s="16">
        <f t="shared" si="0"/>
        <v>37.157904940385798</v>
      </c>
      <c r="BK18" s="43">
        <f t="shared" si="29"/>
        <v>1.8270745728748475E-3</v>
      </c>
    </row>
    <row r="19" spans="2:66" ht="14.25" customHeight="1" x14ac:dyDescent="0.15">
      <c r="B19" s="47" t="s">
        <v>697</v>
      </c>
      <c r="C19" s="18"/>
      <c r="D19" s="19">
        <f t="shared" ref="D19:AI19" si="165">SUM(D12:D18)</f>
        <v>6048.594830943809</v>
      </c>
      <c r="E19" s="20">
        <f t="shared" si="165"/>
        <v>0.99999999999999989</v>
      </c>
      <c r="F19" s="19">
        <f t="shared" si="165"/>
        <v>6353.3444521926758</v>
      </c>
      <c r="G19" s="20">
        <f t="shared" si="165"/>
        <v>1.0000000000000002</v>
      </c>
      <c r="H19" s="19">
        <f t="shared" si="165"/>
        <v>6236.4821403162996</v>
      </c>
      <c r="I19" s="20">
        <f t="shared" si="165"/>
        <v>0.99999999999999989</v>
      </c>
      <c r="J19" s="19">
        <f t="shared" si="165"/>
        <v>6670.0412416247964</v>
      </c>
      <c r="K19" s="20">
        <f t="shared" si="165"/>
        <v>1</v>
      </c>
      <c r="L19" s="19">
        <f t="shared" si="165"/>
        <v>6961.5830080031219</v>
      </c>
      <c r="M19" s="20">
        <f t="shared" si="165"/>
        <v>1.0000000000000002</v>
      </c>
      <c r="N19" s="19">
        <f t="shared" si="165"/>
        <v>7235.9158864176152</v>
      </c>
      <c r="O19" s="20">
        <f t="shared" si="165"/>
        <v>0.99999999999999989</v>
      </c>
      <c r="P19" s="19">
        <f t="shared" si="165"/>
        <v>7719.4763961984627</v>
      </c>
      <c r="Q19" s="20">
        <f t="shared" si="165"/>
        <v>1</v>
      </c>
      <c r="R19" s="19">
        <f t="shared" si="165"/>
        <v>7971.6924603280431</v>
      </c>
      <c r="S19" s="20">
        <f t="shared" si="165"/>
        <v>1</v>
      </c>
      <c r="T19" s="19">
        <f t="shared" si="165"/>
        <v>8163.8156488254863</v>
      </c>
      <c r="U19" s="20">
        <f t="shared" si="165"/>
        <v>0.99999999999999989</v>
      </c>
      <c r="V19" s="19">
        <f t="shared" si="165"/>
        <v>8585.4358310506068</v>
      </c>
      <c r="W19" s="20">
        <f t="shared" si="165"/>
        <v>1.0000000000000002</v>
      </c>
      <c r="X19" s="19">
        <f t="shared" si="165"/>
        <v>8582.9503599995569</v>
      </c>
      <c r="Y19" s="20">
        <f t="shared" si="165"/>
        <v>1</v>
      </c>
      <c r="Z19" s="19">
        <f t="shared" si="165"/>
        <v>9171.0084729800692</v>
      </c>
      <c r="AA19" s="20">
        <f t="shared" si="165"/>
        <v>0.99999999999999989</v>
      </c>
      <c r="AB19" s="19">
        <f t="shared" si="165"/>
        <v>10475.433387343457</v>
      </c>
      <c r="AC19" s="20">
        <f t="shared" si="165"/>
        <v>1.0000000000000002</v>
      </c>
      <c r="AD19" s="19">
        <f t="shared" si="165"/>
        <v>11138.093725145995</v>
      </c>
      <c r="AE19" s="20">
        <f t="shared" si="165"/>
        <v>1</v>
      </c>
      <c r="AF19" s="19">
        <f t="shared" si="165"/>
        <v>10955.195843573438</v>
      </c>
      <c r="AG19" s="20">
        <f t="shared" si="165"/>
        <v>1</v>
      </c>
      <c r="AH19" s="19">
        <f t="shared" si="165"/>
        <v>11602.444753008496</v>
      </c>
      <c r="AI19" s="20">
        <f t="shared" si="165"/>
        <v>1.0000000000000002</v>
      </c>
      <c r="AJ19" s="19">
        <f t="shared" ref="AJ19:BI19" si="166">SUM(AJ12:AJ18)</f>
        <v>11427.930576212026</v>
      </c>
      <c r="AK19" s="20">
        <f t="shared" si="166"/>
        <v>1.0000000000000002</v>
      </c>
      <c r="AL19" s="19">
        <f t="shared" si="166"/>
        <v>11140.329125241624</v>
      </c>
      <c r="AM19" s="20">
        <f t="shared" si="166"/>
        <v>1.0000000000000002</v>
      </c>
      <c r="AN19" s="19">
        <f t="shared" si="166"/>
        <v>11588.686550399056</v>
      </c>
      <c r="AO19" s="20">
        <f t="shared" si="166"/>
        <v>1</v>
      </c>
      <c r="AP19" s="19">
        <f t="shared" si="166"/>
        <v>11987.987484460731</v>
      </c>
      <c r="AQ19" s="20">
        <f t="shared" si="166"/>
        <v>0.99999999999999989</v>
      </c>
      <c r="AR19" s="19">
        <f t="shared" si="166"/>
        <v>12663.98485468434</v>
      </c>
      <c r="AS19" s="20">
        <f t="shared" si="166"/>
        <v>1.0000000000000002</v>
      </c>
      <c r="AT19" s="19">
        <f t="shared" si="166"/>
        <v>13231.199256465323</v>
      </c>
      <c r="AU19" s="20">
        <f t="shared" si="166"/>
        <v>1</v>
      </c>
      <c r="AV19" s="19">
        <f t="shared" si="166"/>
        <v>13944.390353320452</v>
      </c>
      <c r="AW19" s="20">
        <f t="shared" si="166"/>
        <v>1.0000000000000002</v>
      </c>
      <c r="AX19" s="19">
        <f t="shared" si="166"/>
        <v>15386.725641262914</v>
      </c>
      <c r="AY19" s="20">
        <f t="shared" si="166"/>
        <v>1</v>
      </c>
      <c r="AZ19" s="63">
        <f t="shared" si="166"/>
        <v>15614.45606674484</v>
      </c>
      <c r="BA19" s="64">
        <f t="shared" si="166"/>
        <v>1</v>
      </c>
      <c r="BB19" s="63">
        <f t="shared" si="166"/>
        <v>15664.12899294192</v>
      </c>
      <c r="BC19" s="64">
        <f t="shared" si="166"/>
        <v>1</v>
      </c>
      <c r="BD19" s="63">
        <f t="shared" si="166"/>
        <v>18736.121319656755</v>
      </c>
      <c r="BE19" s="64">
        <f t="shared" si="166"/>
        <v>1</v>
      </c>
      <c r="BF19" s="63">
        <f t="shared" si="166"/>
        <v>19787.243253926837</v>
      </c>
      <c r="BG19" s="64">
        <f t="shared" si="166"/>
        <v>1.0000000000000002</v>
      </c>
      <c r="BH19" s="63">
        <f t="shared" si="166"/>
        <v>20080.010814604957</v>
      </c>
      <c r="BI19" s="65">
        <f t="shared" si="166"/>
        <v>1</v>
      </c>
      <c r="BJ19" s="63">
        <f t="shared" ref="BJ19:BK19" si="167">SUM(BJ12:BJ18)</f>
        <v>20337.377298135641</v>
      </c>
      <c r="BK19" s="65">
        <f t="shared" si="167"/>
        <v>1.0000000000000002</v>
      </c>
    </row>
    <row r="20" spans="2:66" ht="14.25" customHeight="1" x14ac:dyDescent="0.15">
      <c r="B20" s="48" t="s">
        <v>663</v>
      </c>
      <c r="C20" s="36"/>
      <c r="D20" s="39" vm="61">
        <f>IFERROR(CUBEVALUE("ThisWorkbookDataModel","[Measures].[Enr]","[Enrollment].[SchoolYear].["&amp;RIGHT(D$7,7)&amp;"]","[Enrollment].[DistTitle].["&amp;$B$3&amp;"]"),"")</f>
        <v>3799.92</v>
      </c>
      <c r="E20" s="38"/>
      <c r="F20" s="39" vm="63">
        <f>IFERROR(CUBEVALUE("ThisWorkbookDataModel","[Measures].[Enr]","[Enrollment].[SchoolYear].["&amp;RIGHT(F$7,7)&amp;"]","[Enrollment].[DistTitle].["&amp;$B$3&amp;"]"),"")</f>
        <v>3800.15</v>
      </c>
      <c r="G20" s="39"/>
      <c r="H20" s="39" vm="64">
        <f>IFERROR(CUBEVALUE("ThisWorkbookDataModel","[Measures].[Enr]","[Enrollment].[SchoolYear].["&amp;RIGHT(H$7,7)&amp;"]","[Enrollment].[DistTitle].["&amp;$B$3&amp;"]"),"")</f>
        <v>3795.14</v>
      </c>
      <c r="I20" s="39"/>
      <c r="J20" s="39" vm="66">
        <f>IFERROR(CUBEVALUE("ThisWorkbookDataModel","[Measures].[Enr]","[Enrollment].[SchoolYear].["&amp;RIGHT(J$7,7)&amp;"]","[Enrollment].[DistTitle].["&amp;$B$3&amp;"]"),"")</f>
        <v>3747.67</v>
      </c>
      <c r="K20" s="39"/>
      <c r="L20" s="39" vm="60">
        <f>IFERROR(CUBEVALUE("ThisWorkbookDataModel","[Measures].[Enr]","[Enrollment].[SchoolYear].["&amp;RIGHT(L$7,7)&amp;"]","[Enrollment].[DistTitle].["&amp;$B$3&amp;"]"),"")</f>
        <v>3688.56</v>
      </c>
      <c r="M20" s="39"/>
      <c r="N20" s="39" vm="62">
        <f>IFERROR(CUBEVALUE("ThisWorkbookDataModel","[Measures].[Enr]","[Enrollment].[SchoolYear].["&amp;RIGHT(N$7,7)&amp;"]","[Enrollment].[DistTitle].["&amp;$B$3&amp;"]"),"")</f>
        <v>3717.83</v>
      </c>
      <c r="O20" s="39"/>
      <c r="P20" s="39" vm="65">
        <f>IFERROR(CUBEVALUE("ThisWorkbookDataModel","[Measures].[Enr]","[Enrollment].[SchoolYear].["&amp;RIGHT(P$7,7)&amp;"]","[Enrollment].[DistTitle].["&amp;$B$3&amp;"]"),"")</f>
        <v>3786.89</v>
      </c>
      <c r="Q20" s="39"/>
      <c r="R20" s="39" vm="67">
        <f>IFERROR(CUBEVALUE("ThisWorkbookDataModel","[Measures].[Enr]","[Enrollment].[SchoolYear].["&amp;RIGHT(R$7,7)&amp;"]","[Enrollment].[DistTitle].["&amp;$B$3&amp;"]"),"")</f>
        <v>3749.5</v>
      </c>
      <c r="S20" s="39"/>
      <c r="T20" s="39" vm="68">
        <f>IFERROR(CUBEVALUE("ThisWorkbookDataModel","[Measures].[Enr]","[Enrollment].[SchoolYear].["&amp;RIGHT(T$7,7)&amp;"]","[Enrollment].[DistTitle].["&amp;$B$3&amp;"]"),"")</f>
        <v>3755.17</v>
      </c>
      <c r="U20" s="39"/>
      <c r="V20" s="39" vm="69">
        <f>IFERROR(CUBEVALUE("ThisWorkbookDataModel","[Measures].[Enr]","[Enrollment].[SchoolYear].["&amp;RIGHT(V$7,7)&amp;"]","[Enrollment].[DistTitle].["&amp;$B$3&amp;"]"),"")</f>
        <v>3727.27</v>
      </c>
      <c r="W20" s="39"/>
      <c r="X20" s="39" vm="70">
        <f>IFERROR(CUBEVALUE("ThisWorkbookDataModel","[Measures].[Enr]","[Enrollment].[SchoolYear].["&amp;RIGHT(X$7,7)&amp;"]","[Enrollment].[DistTitle].["&amp;$B$3&amp;"]"),"")</f>
        <v>3605.56</v>
      </c>
      <c r="Y20" s="39"/>
      <c r="Z20" s="39" vm="71">
        <f>IFERROR(CUBEVALUE("ThisWorkbookDataModel","[Measures].[Enr]","[Enrollment].[SchoolYear].["&amp;RIGHT(Z$7,7)&amp;"]","[Enrollment].[DistTitle].["&amp;$B$3&amp;"]"),"")</f>
        <v>3504.08</v>
      </c>
      <c r="AA20" s="39"/>
      <c r="AB20" s="39" vm="72">
        <f>IFERROR(CUBEVALUE("ThisWorkbookDataModel","[Measures].[Enr]","[Enrollment].[SchoolYear].["&amp;RIGHT(AB$7,7)&amp;"]","[Enrollment].[DistTitle].["&amp;$B$3&amp;"]"),"")</f>
        <v>3301.85</v>
      </c>
      <c r="AC20" s="39"/>
      <c r="AD20" s="39" vm="73">
        <f>IFERROR(CUBEVALUE("ThisWorkbookDataModel","[Measures].[Enr]","[Enrollment].[SchoolYear].["&amp;RIGHT(AD$7,7)&amp;"]","[Enrollment].[DistTitle].["&amp;$B$3&amp;"]"),"")</f>
        <v>3155.93</v>
      </c>
      <c r="AE20" s="39"/>
      <c r="AF20" s="39" vm="74">
        <f>IFERROR(CUBEVALUE("ThisWorkbookDataModel","[Measures].[Enr]","[Enrollment].[SchoolYear].["&amp;RIGHT(AF$7,7)&amp;"]","[Enrollment].[DistTitle].["&amp;$B$3&amp;"]"),"")</f>
        <v>3157.52</v>
      </c>
      <c r="AG20" s="39"/>
      <c r="AH20" s="39" vm="75">
        <f>IFERROR(CUBEVALUE("ThisWorkbookDataModel","[Measures].[Enr]","[Enrollment].[SchoolYear].["&amp;RIGHT(AH$7,7)&amp;"]","[Enrollment].[DistTitle].["&amp;$B$3&amp;"]"),"")</f>
        <v>3089.58</v>
      </c>
      <c r="AI20" s="39"/>
      <c r="AJ20" s="39" vm="76">
        <f>IFERROR(CUBEVALUE("ThisWorkbookDataModel","[Measures].[Enr]","[Enrollment].[SchoolYear].["&amp;RIGHT(AJ$7,7)&amp;"]","[Enrollment].[DistTitle].["&amp;$B$3&amp;"]"),"")</f>
        <v>3139.99</v>
      </c>
      <c r="AK20" s="39"/>
      <c r="AL20" s="39" vm="77">
        <f>IFERROR(CUBEVALUE("ThisWorkbookDataModel","[Measures].[Enr]","[Enrollment].[SchoolYear].["&amp;RIGHT(AL$7,7)&amp;"]","[Enrollment].[DistTitle].["&amp;$B$3&amp;"]"),"")</f>
        <v>3176.42</v>
      </c>
      <c r="AM20" s="39"/>
      <c r="AN20" s="39" vm="78">
        <f>IFERROR(CUBEVALUE("ThisWorkbookDataModel","[Measures].[Enr]","[Enrollment].[SchoolYear].["&amp;RIGHT(AN$7,7)&amp;"]","[Enrollment].[DistTitle].["&amp;$B$3&amp;"]"),"")</f>
        <v>3213.85</v>
      </c>
      <c r="AO20" s="39"/>
      <c r="AP20" s="39" vm="79">
        <f>IFERROR(CUBEVALUE("ThisWorkbookDataModel","[Measures].[Enr]","[Enrollment].[SchoolYear].["&amp;RIGHT(AP$7,7)&amp;"]","[Enrollment].[DistTitle].["&amp;$B$3&amp;"]"),"")</f>
        <v>3209.61</v>
      </c>
      <c r="AQ20" s="39"/>
      <c r="AR20" s="39" vm="80">
        <f>IFERROR(CUBEVALUE("ThisWorkbookDataModel","[Measures].[Enr]","[Enrollment].[SchoolYear].["&amp;RIGHT(AR$7,7)&amp;"]","[Enrollment].[DistTitle].["&amp;$B$3&amp;"]"),"")</f>
        <v>3250.51</v>
      </c>
      <c r="AS20" s="39"/>
      <c r="AT20" s="39" vm="81">
        <f>IFERROR(CUBEVALUE("ThisWorkbookDataModel","[Measures].[Enr]","[Enrollment].[SchoolYear].["&amp;RIGHT(AT$7,7)&amp;"]","[Enrollment].[DistTitle].["&amp;$B$3&amp;"]"),"")</f>
        <v>3324.66</v>
      </c>
      <c r="AU20" s="39"/>
      <c r="AV20" s="39" vm="82">
        <f>IFERROR(CUBEVALUE("ThisWorkbookDataModel","[Measures].[Enr]","[Enrollment].[SchoolYear].["&amp;RIGHT(AV$7,7)&amp;"]","[Enrollment].[DistTitle].["&amp;$B$3&amp;"]"),"")</f>
        <v>3374.84</v>
      </c>
      <c r="AW20" s="39"/>
      <c r="AX20" s="39" vm="83">
        <f>IFERROR(CUBEVALUE("ThisWorkbookDataModel","[Measures].[Enr]","[Enrollment].[SchoolYear].["&amp;RIGHT(AX$7,7)&amp;"]","[Enrollment].[DistTitle].["&amp;$B$3&amp;"]"),"")</f>
        <v>3350.03</v>
      </c>
      <c r="AY20" s="39"/>
      <c r="AZ20" s="66" vm="84">
        <f>IFERROR(CUBEVALUE("ThisWorkbookDataModel","[Measures].[Enr]","[Enrollment].[SchoolYear].["&amp;RIGHT(AZ$7,7)&amp;"]","[Enrollment].[DistTitle].["&amp;$B$3&amp;"]"),"")</f>
        <v>3334.49</v>
      </c>
      <c r="BA20" s="66"/>
      <c r="BB20" s="66" vm="85">
        <f>IFERROR(CUBEVALUE("ThisWorkbookDataModel","[Measures].[Enr]","[Enrollment].[SchoolYear].["&amp;RIGHT(BB$7,7)&amp;"]","[Enrollment].[DistTitle].["&amp;$B$3&amp;"]"),"")</f>
        <v>3101.41</v>
      </c>
      <c r="BC20" s="66"/>
      <c r="BD20" s="66" vm="86">
        <f>IFERROR(CUBEVALUE("ThisWorkbookDataModel","[Measures].[Enr]","[Enrollment].[SchoolYear].["&amp;RIGHT(BD$7,7)&amp;"]","[Enrollment].[DistTitle].["&amp;$B$3&amp;"]"),"")</f>
        <v>3113.84</v>
      </c>
      <c r="BE20" s="66"/>
      <c r="BF20" s="66" vm="30">
        <f>IFERROR(CUBEVALUE("ThisWorkbookDataModel","[Measures].[Enr]","[Enrollment].[SchoolYear].["&amp;RIGHT(BF$7,7)&amp;"]","[Enrollment].[DistTitle].["&amp;$B$3&amp;"]"),"")</f>
        <v>3162.21</v>
      </c>
      <c r="BG20" s="66"/>
      <c r="BH20" s="66" vm="87">
        <f>IFERROR(CUBEVALUE("ThisWorkbookDataModel","[Measures].[Enr]","[Enrollment].[SchoolYear].["&amp;RIGHT(BH$7,7)&amp;"]","[Enrollment].[DistTitle].["&amp;$B$3&amp;"]"),"")</f>
        <v>3148.52</v>
      </c>
      <c r="BI20" s="67"/>
      <c r="BJ20" s="66" vm="89">
        <f>IFERROR(CUBEVALUE("ThisWorkbookDataModel","[Measures].[Enr]","[Enrollment].[SchoolYear].["&amp;RIGHT(BJ$7,7)&amp;"]","[Enrollment].[DistTitle].["&amp;$B$3&amp;"]"),"")</f>
        <v>3094.9</v>
      </c>
      <c r="BK20" s="67"/>
    </row>
    <row r="21" spans="2:66" ht="7.5" customHeight="1" x14ac:dyDescent="0.15"/>
    <row r="22" spans="2:66" ht="14.25" customHeight="1" x14ac:dyDescent="0.15">
      <c r="B22" s="58" t="str">
        <f>Districts!N3&amp;" Districts with Total FTE Enrollment "&amp;Districts!N2</f>
        <v>27 Districts with Total FTE Enrollment 3,000 to 4,999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6"/>
      <c r="BJ22" s="34"/>
      <c r="BK22" s="6"/>
    </row>
    <row r="23" spans="2:66" ht="14.25" customHeight="1" x14ac:dyDescent="0.15">
      <c r="B23" s="59" t="str">
        <f>B12</f>
        <v>Salaries - Certificated</v>
      </c>
      <c r="D23" s="16">
        <f>IFERROR(CUBEVALUE("ThisWorkbookDataModel","[Measures].[Exp]","[Expenditures].[RecastObjectTitle].["&amp;$B23&amp;"]","[Expenditures].[SchoolYear].["&amp;RIGHT(D$7,7)&amp;"]","[DistrictBySize].[DistrictGroupTitle].["&amp;Districts!$N$2&amp;"]")/D$31,"")</f>
        <v>2695.9791998821511</v>
      </c>
      <c r="E23" s="17">
        <f>IFERROR(D23/D$30,"")</f>
        <v>0.47295183516643069</v>
      </c>
      <c r="F23" s="16">
        <f>IFERROR(CUBEVALUE("ThisWorkbookDataModel","[Measures].[Exp]","[Expenditures].[RecastObjectTitle].["&amp;$B23&amp;"]","[Expenditures].[SchoolYear].["&amp;RIGHT(F$7,7)&amp;"]","[DistrictBySize].[DistrictGroupTitle].["&amp;Districts!$N$2&amp;"]")/F$31,"")</f>
        <v>2704.2425710033262</v>
      </c>
      <c r="G23" s="17">
        <f>IFERROR(F23/F$30,"")</f>
        <v>0.46558732312765261</v>
      </c>
      <c r="H23" s="16">
        <f>IFERROR(CUBEVALUE("ThisWorkbookDataModel","[Measures].[Exp]","[Expenditures].[RecastObjectTitle].["&amp;$B23&amp;"]","[Expenditures].[SchoolYear].["&amp;RIGHT(H$7,7)&amp;"]","[DistrictBySize].[DistrictGroupTitle].["&amp;Districts!$N$2&amp;"]")/H$31,"")</f>
        <v>2804.9964654058026</v>
      </c>
      <c r="I23" s="17">
        <f>IFERROR(H23/H$30,"")</f>
        <v>0.46048625075931882</v>
      </c>
      <c r="J23" s="16">
        <f>IFERROR(CUBEVALUE("ThisWorkbookDataModel","[Measures].[Exp]","[Expenditures].[RecastObjectTitle].["&amp;$B23&amp;"]","[Expenditures].[SchoolYear].["&amp;RIGHT(J$7,7)&amp;"]","[DistrictBySize].[DistrictGroupTitle].["&amp;Districts!$N$2&amp;"]")/J$31,"")</f>
        <v>2812.2143304072961</v>
      </c>
      <c r="K23" s="17">
        <f>IFERROR(J23/J$30,"")</f>
        <v>0.45381933179006551</v>
      </c>
      <c r="L23" s="16">
        <f>IFERROR(CUBEVALUE("ThisWorkbookDataModel","[Measures].[Exp]","[Expenditures].[RecastObjectTitle].["&amp;$B23&amp;"]","[Expenditures].[SchoolYear].["&amp;RIGHT(L$7,7)&amp;"]","[DistrictBySize].[DistrictGroupTitle].["&amp;Districts!$N$2&amp;"]")/L$31,"")</f>
        <v>3029.748061807456</v>
      </c>
      <c r="M23" s="17">
        <f>IFERROR(L23/L$30,"")</f>
        <v>0.46646052508339536</v>
      </c>
      <c r="N23" s="16">
        <f>IFERROR(CUBEVALUE("ThisWorkbookDataModel","[Measures].[Exp]","[Expenditures].[RecastObjectTitle].["&amp;$B23&amp;"]","[Expenditures].[SchoolYear].["&amp;RIGHT(N$7,7)&amp;"]","[DistrictBySize].[DistrictGroupTitle].["&amp;Districts!$N$2&amp;"]")/N$31,"")</f>
        <v>3177.6792827391469</v>
      </c>
      <c r="O23" s="17">
        <f>IFERROR(N23/N$30,"")</f>
        <v>0.46294441491257954</v>
      </c>
      <c r="P23" s="16">
        <f>IFERROR(CUBEVALUE("ThisWorkbookDataModel","[Measures].[Exp]","[Expenditures].[RecastObjectTitle].["&amp;$B23&amp;"]","[Expenditures].[SchoolYear].["&amp;RIGHT(P$7,7)&amp;"]","[DistrictBySize].[DistrictGroupTitle].["&amp;Districts!$N$2&amp;"]")/P$31,"")</f>
        <v>3374.9926356759443</v>
      </c>
      <c r="Q23" s="17">
        <f>IFERROR(P23/P$30,"")</f>
        <v>0.47232660649556119</v>
      </c>
      <c r="R23" s="16">
        <f>IFERROR(CUBEVALUE("ThisWorkbookDataModel","[Measures].[Exp]","[Expenditures].[RecastObjectTitle].["&amp;$B23&amp;"]","[Expenditures].[SchoolYear].["&amp;RIGHT(R$7,7)&amp;"]","[DistrictBySize].[DistrictGroupTitle].["&amp;Districts!$N$2&amp;"]")/R$31,"")</f>
        <v>3506.8502705711371</v>
      </c>
      <c r="S23" s="17">
        <f>IFERROR(R23/R$30,"")</f>
        <v>0.47719889184291731</v>
      </c>
      <c r="T23" s="16">
        <f>IFERROR(CUBEVALUE("ThisWorkbookDataModel","[Measures].[Exp]","[Expenditures].[RecastObjectTitle].["&amp;$B23&amp;"]","[Expenditures].[SchoolYear].["&amp;RIGHT(T$7,7)&amp;"]","[DistrictBySize].[DistrictGroupTitle].["&amp;Districts!$N$2&amp;"]")/T$31,"")</f>
        <v>3580.4534826747054</v>
      </c>
      <c r="U23" s="17">
        <f>IFERROR(T23/T$30,"")</f>
        <v>0.47265685481545383</v>
      </c>
      <c r="V23" s="16">
        <f>IFERROR(CUBEVALUE("ThisWorkbookDataModel","[Measures].[Exp]","[Expenditures].[RecastObjectTitle].["&amp;$B23&amp;"]","[Expenditures].[SchoolYear].["&amp;RIGHT(V$7,7)&amp;"]","[DistrictBySize].[DistrictGroupTitle].["&amp;Districts!$N$2&amp;"]")/V$31,"")</f>
        <v>3653.3891675003001</v>
      </c>
      <c r="W23" s="17">
        <f>IFERROR(V23/V$30,"")</f>
        <v>0.46513122643056481</v>
      </c>
      <c r="X23" s="16">
        <f>IFERROR(CUBEVALUE("ThisWorkbookDataModel","[Measures].[Exp]","[Expenditures].[RecastObjectTitle].["&amp;$B23&amp;"]","[Expenditures].[SchoolYear].["&amp;RIGHT(X$7,7)&amp;"]","[DistrictBySize].[DistrictGroupTitle].["&amp;Districts!$N$2&amp;"]")/X$31,"")</f>
        <v>3744.0112145652702</v>
      </c>
      <c r="Y23" s="17">
        <f>IFERROR(X23/X$30,"")</f>
        <v>0.45711144561609995</v>
      </c>
      <c r="Z23" s="16">
        <f>IFERROR(CUBEVALUE("ThisWorkbookDataModel","[Measures].[Exp]","[Expenditures].[RecastObjectTitle].["&amp;$B23&amp;"]","[Expenditures].[SchoolYear].["&amp;RIGHT(Z$7,7)&amp;"]","[DistrictBySize].[DistrictGroupTitle].["&amp;Districts!$N$2&amp;"]")/Z$31,"")</f>
        <v>3908.2094799207403</v>
      </c>
      <c r="AA23" s="17">
        <f>IFERROR(Z23/Z$30,"")</f>
        <v>0.4492288219232568</v>
      </c>
      <c r="AB23" s="16">
        <f>IFERROR(CUBEVALUE("ThisWorkbookDataModel","[Measures].[Exp]","[Expenditures].[RecastObjectTitle].["&amp;$B23&amp;"]","[Expenditures].[SchoolYear].["&amp;RIGHT(AB$7,7)&amp;"]","[DistrictBySize].[DistrictGroupTitle].["&amp;Districts!$N$2&amp;"]")/AB$31,"")</f>
        <v>4111.8749551249166</v>
      </c>
      <c r="AC23" s="17">
        <f>IFERROR(AB23/AB$30,"")</f>
        <v>0.44377268495654459</v>
      </c>
      <c r="AD23" s="16">
        <f>IFERROR(CUBEVALUE("ThisWorkbookDataModel","[Measures].[Exp]","[Expenditures].[RecastObjectTitle].["&amp;$B23&amp;"]","[Expenditures].[SchoolYear].["&amp;RIGHT(AD$7,7)&amp;"]","[DistrictBySize].[DistrictGroupTitle].["&amp;Districts!$N$2&amp;"]")/AD$31,"")</f>
        <v>4292.5449225037701</v>
      </c>
      <c r="AE23" s="17">
        <f>IFERROR(AD23/AD$30,"")</f>
        <v>0.43745940048351978</v>
      </c>
      <c r="AF23" s="16">
        <f>IFERROR(CUBEVALUE("ThisWorkbookDataModel","[Measures].[Exp]","[Expenditures].[RecastObjectTitle].["&amp;$B23&amp;"]","[Expenditures].[SchoolYear].["&amp;RIGHT(AF$7,7)&amp;"]","[DistrictBySize].[DistrictGroupTitle].["&amp;Districts!$N$2&amp;"]")/AF$31,"")</f>
        <v>4184.2257670714407</v>
      </c>
      <c r="AG23" s="17">
        <f>IFERROR(AF23/AF$30,"")</f>
        <v>0.43763926171512396</v>
      </c>
      <c r="AH23" s="16">
        <f>IFERROR(CUBEVALUE("ThisWorkbookDataModel","[Measures].[Exp]","[Expenditures].[RecastObjectTitle].["&amp;$B23&amp;"]","[Expenditures].[SchoolYear].["&amp;RIGHT(AH$7,7)&amp;"]","[DistrictBySize].[DistrictGroupTitle].["&amp;Districts!$N$2&amp;"]")/AH$31,"")</f>
        <v>4201.3516597401431</v>
      </c>
      <c r="AI23" s="17">
        <f>IFERROR(AH23/AH$30,"")</f>
        <v>0.42978946721744071</v>
      </c>
      <c r="AJ23" s="16">
        <f>IFERROR(CUBEVALUE("ThisWorkbookDataModel","[Measures].[Exp]","[Expenditures].[RecastObjectTitle].["&amp;$B23&amp;"]","[Expenditures].[SchoolYear].["&amp;RIGHT(AJ$7,7)&amp;"]","[DistrictBySize].[DistrictGroupTitle].["&amp;Districts!$N$2&amp;"]")/AJ$31,"")</f>
        <v>4164.9195408129617</v>
      </c>
      <c r="AK23" s="17">
        <f>IFERROR(AJ23/AJ$30,"")</f>
        <v>0.42925012697663484</v>
      </c>
      <c r="AL23" s="16">
        <f>IFERROR(CUBEVALUE("ThisWorkbookDataModel","[Measures].[Exp]","[Expenditures].[RecastObjectTitle].["&amp;$B23&amp;"]","[Expenditures].[SchoolYear].["&amp;RIGHT(AL$7,7)&amp;"]","[DistrictBySize].[DistrictGroupTitle].["&amp;Districts!$N$2&amp;"]")/AL$31,"")</f>
        <v>4206.9030791550413</v>
      </c>
      <c r="AM23" s="17">
        <f>IFERROR(AL23/AL$30,"")</f>
        <v>0.42967363287951704</v>
      </c>
      <c r="AN23" s="16">
        <f>IFERROR(CUBEVALUE("ThisWorkbookDataModel","[Measures].[Exp]","[Expenditures].[RecastObjectTitle].["&amp;$B23&amp;"]","[Expenditures].[SchoolYear].["&amp;RIGHT(AN$7,7)&amp;"]","[DistrictBySize].[DistrictGroupTitle].["&amp;Districts!$N$2&amp;"]")/AN$31,"")</f>
        <v>4297.8671967987557</v>
      </c>
      <c r="AO23" s="17">
        <f>IFERROR(AN23/AN$30,"")</f>
        <v>0.41743158133977154</v>
      </c>
      <c r="AP23" s="16">
        <f>IFERROR(CUBEVALUE("ThisWorkbookDataModel","[Measures].[Exp]","[Expenditures].[RecastObjectTitle].["&amp;$B23&amp;"]","[Expenditures].[SchoolYear].["&amp;RIGHT(AP$7,7)&amp;"]","[DistrictBySize].[DistrictGroupTitle].["&amp;Districts!$N$2&amp;"]")/AP$31,"")</f>
        <v>4433.8594737927633</v>
      </c>
      <c r="AQ23" s="17">
        <f>IFERROR(AP23/AP$30,"")</f>
        <v>0.41829262404885631</v>
      </c>
      <c r="AR23" s="16">
        <f>IFERROR(CUBEVALUE("ThisWorkbookDataModel","[Measures].[Exp]","[Expenditures].[RecastObjectTitle].["&amp;$B23&amp;"]","[Expenditures].[SchoolYear].["&amp;RIGHT(AR$7,7)&amp;"]","[DistrictBySize].[DistrictGroupTitle].["&amp;Districts!$N$2&amp;"]")/AR$31,"")</f>
        <v>4646.8352858711523</v>
      </c>
      <c r="AS23" s="17">
        <f>IFERROR(AR23/AR$30,"")</f>
        <v>0.41076116160893977</v>
      </c>
      <c r="AT23" s="16">
        <f>IFERROR(CUBEVALUE("ThisWorkbookDataModel","[Measures].[Exp]","[Expenditures].[RecastObjectTitle].["&amp;$B23&amp;"]","[Expenditures].[SchoolYear].["&amp;RIGHT(AT$7,7)&amp;"]","[DistrictBySize].[DistrictGroupTitle].["&amp;Districts!$N$2&amp;"]")/AT$31,"")</f>
        <v>4899.8583131853848</v>
      </c>
      <c r="AU23" s="17">
        <f>IFERROR(AT23/AT$30,"")</f>
        <v>0.41460021651161699</v>
      </c>
      <c r="AV23" s="16">
        <f>IFERROR(CUBEVALUE("ThisWorkbookDataModel","[Measures].[Exp]","[Expenditures].[RecastObjectTitle].["&amp;$B23&amp;"]","[Expenditures].[SchoolYear].["&amp;RIGHT(AV$7,7)&amp;"]","[DistrictBySize].[DistrictGroupTitle].["&amp;Districts!$N$2&amp;"]")/AV$31,"")</f>
        <v>5214.5809251102883</v>
      </c>
      <c r="AW23" s="17">
        <f>IFERROR(AV23/AV$30,"")</f>
        <v>0.40822004534809003</v>
      </c>
      <c r="AX23" s="16">
        <f>IFERROR(CUBEVALUE("ThisWorkbookDataModel","[Measures].[Exp]","[Expenditures].[RecastObjectTitle].["&amp;$B23&amp;"]","[Expenditures].[SchoolYear].["&amp;RIGHT(AX$7,7)&amp;"]","[DistrictBySize].[DistrictGroupTitle].["&amp;Districts!$N$2&amp;"]")/AX$31,"")</f>
        <v>5963.0363287033242</v>
      </c>
      <c r="AY23" s="17">
        <f>IFERROR(AX23/AX$30,"")</f>
        <v>0.4198676546030542</v>
      </c>
      <c r="AZ23" s="16">
        <f>IFERROR(CUBEVALUE("ThisWorkbookDataModel","[Measures].[Exp]","[Expenditures].[RecastObjectTitle].["&amp;$B23&amp;"]","[Expenditures].[SchoolYear].["&amp;RIGHT(AZ$7,7)&amp;"]","[DistrictBySize].[DistrictGroupTitle].["&amp;Districts!$N$2&amp;"]")/AZ$31,"")</f>
        <v>6157.9359312913493</v>
      </c>
      <c r="BA23" s="17">
        <f>IFERROR(AZ23/AZ$30,"")</f>
        <v>0.42064162797000659</v>
      </c>
      <c r="BB23" s="16">
        <f>IFERROR(CUBEVALUE("ThisWorkbookDataModel","[Measures].[Exp]","[Expenditures].[RecastObjectTitle].["&amp;$B23&amp;"]","[Expenditures].[SchoolYear].["&amp;RIGHT(BB$7,7)&amp;"]","[DistrictBySize].[DistrictGroupTitle].["&amp;Districts!$N$2&amp;"]")/BB$31,"")</f>
        <v>6586.7109599210107</v>
      </c>
      <c r="BC23" s="17">
        <f>IFERROR(BB23/BB$30,"")</f>
        <v>0.42461067299645394</v>
      </c>
      <c r="BD23" s="16">
        <f>IFERROR(CUBEVALUE("ThisWorkbookDataModel","[Measures].[Exp]","[Expenditures].[RecastObjectTitle].["&amp;$B23&amp;"]","[Expenditures].[SchoolYear].["&amp;RIGHT(BD$7,7)&amp;"]","[DistrictBySize].[DistrictGroupTitle].["&amp;Districts!$N$2&amp;"]")/BD$31,"")</f>
        <v>7066.6385528765768</v>
      </c>
      <c r="BE23" s="17">
        <f>IFERROR(BD23/BD$30,"")</f>
        <v>0.42070893917195384</v>
      </c>
      <c r="BF23" s="16">
        <f>IFERROR(CUBEVALUE("ThisWorkbookDataModel","[Measures].[Exp]","[Expenditures].[RecastObjectTitle].["&amp;$B23&amp;"]","[Expenditures].[SchoolYear].["&amp;RIGHT(BF$7,7)&amp;"]","[DistrictBySize].[DistrictGroupTitle].["&amp;Districts!$N$2&amp;"]")/BF$31,"")</f>
        <v>7449.0262985376112</v>
      </c>
      <c r="BG23" s="17">
        <f>IFERROR(BF23/BF$30,"")</f>
        <v>0.41729399144636564</v>
      </c>
      <c r="BH23" s="16">
        <f>IFERROR(CUBEVALUE("ThisWorkbookDataModel","[Measures].[Exp]","[Expenditures].[RecastObjectTitle].["&amp;$B23&amp;"]","[Expenditures].[SchoolYear].["&amp;RIGHT(BH$7,7)&amp;"]","[DistrictBySize].[DistrictGroupTitle].["&amp;Districts!$N$2&amp;"]")/BH$31,"")</f>
        <v>7759.3823900541038</v>
      </c>
      <c r="BI23" s="43">
        <f>IFERROR(BH23/BH$30,"")</f>
        <v>0.42409180798645746</v>
      </c>
      <c r="BJ23" s="16">
        <f>IFERROR(CUBEVALUE("ThisWorkbookDataModel","[Measures].[Exp]","[Expenditures].[RecastObjectTitle].["&amp;$B23&amp;"]","[Expenditures].[SchoolYear].["&amp;RIGHT(BJ$7,7)&amp;"]","[DistrictBySize].[DistrictGroupTitle].["&amp;Districts!$N$2&amp;"]")/BJ$31,"")</f>
        <v>7933.4385652578294</v>
      </c>
      <c r="BK23" s="43">
        <f>IFERROR(BJ23/BJ$30,"")</f>
        <v>0.41447035373664104</v>
      </c>
    </row>
    <row r="24" spans="2:66" ht="14.25" customHeight="1" x14ac:dyDescent="0.15">
      <c r="B24" s="59" t="str">
        <f t="shared" ref="B24:B31" si="168">B13</f>
        <v>Salaries - Classified</v>
      </c>
      <c r="D24" s="16">
        <f>IFERROR(CUBEVALUE("ThisWorkbookDataModel","[Measures].[Exp]","[Expenditures].[RecastObjectTitle].["&amp;$B24&amp;"]","[Expenditures].[SchoolYear].["&amp;RIGHT(D$7,7)&amp;"]","[DistrictBySize].[DistrictGroupTitle].["&amp;Districts!$N$2&amp;"]")/D$31,"")</f>
        <v>917.30822294686516</v>
      </c>
      <c r="E24" s="17">
        <f t="shared" ref="E24" si="169">IFERROR(D24/D$30,"")</f>
        <v>0.16092209000534638</v>
      </c>
      <c r="F24" s="16">
        <f>IFERROR(CUBEVALUE("ThisWorkbookDataModel","[Measures].[Exp]","[Expenditures].[RecastObjectTitle].["&amp;$B24&amp;"]","[Expenditures].[SchoolYear].["&amp;RIGHT(F$7,7)&amp;"]","[DistrictBySize].[DistrictGroupTitle].["&amp;Districts!$N$2&amp;"]")/F$31,"")</f>
        <v>941.91009543682151</v>
      </c>
      <c r="G24" s="17">
        <f t="shared" ref="G24" si="170">IFERROR(F24/F$30,"")</f>
        <v>0.16216792260563895</v>
      </c>
      <c r="H24" s="16">
        <f>IFERROR(CUBEVALUE("ThisWorkbookDataModel","[Measures].[Exp]","[Expenditures].[RecastObjectTitle].["&amp;$B24&amp;"]","[Expenditures].[SchoolYear].["&amp;RIGHT(H$7,7)&amp;"]","[DistrictBySize].[DistrictGroupTitle].["&amp;Districts!$N$2&amp;"]")/H$31,"")</f>
        <v>1009.7541669624168</v>
      </c>
      <c r="I24" s="17">
        <f t="shared" ref="I24" si="171">IFERROR(H24/H$30,"")</f>
        <v>0.16576773492149607</v>
      </c>
      <c r="J24" s="16">
        <f>IFERROR(CUBEVALUE("ThisWorkbookDataModel","[Measures].[Exp]","[Expenditures].[RecastObjectTitle].["&amp;$B24&amp;"]","[Expenditures].[SchoolYear].["&amp;RIGHT(J$7,7)&amp;"]","[DistrictBySize].[DistrictGroupTitle].["&amp;Districts!$N$2&amp;"]")/J$31,"")</f>
        <v>1035.6264822382914</v>
      </c>
      <c r="K24" s="17">
        <f t="shared" ref="K24" si="172">IFERROR(J24/J$30,"")</f>
        <v>0.16712357698760774</v>
      </c>
      <c r="L24" s="16">
        <f>IFERROR(CUBEVALUE("ThisWorkbookDataModel","[Measures].[Exp]","[Expenditures].[RecastObjectTitle].["&amp;$B24&amp;"]","[Expenditures].[SchoolYear].["&amp;RIGHT(L$7,7)&amp;"]","[DistrictBySize].[DistrictGroupTitle].["&amp;Districts!$N$2&amp;"]")/L$31,"")</f>
        <v>1108.5675835652473</v>
      </c>
      <c r="M24" s="17">
        <f t="shared" ref="M24" si="173">IFERROR(L24/L$30,"")</f>
        <v>0.17067525304786829</v>
      </c>
      <c r="N24" s="16">
        <f>IFERROR(CUBEVALUE("ThisWorkbookDataModel","[Measures].[Exp]","[Expenditures].[RecastObjectTitle].["&amp;$B24&amp;"]","[Expenditures].[SchoolYear].["&amp;RIGHT(N$7,7)&amp;"]","[DistrictBySize].[DistrictGroupTitle].["&amp;Districts!$N$2&amp;"]")/N$31,"")</f>
        <v>1192.4136234214207</v>
      </c>
      <c r="O24" s="17">
        <f t="shared" ref="O24" si="174">IFERROR(N24/N$30,"")</f>
        <v>0.17371835799388113</v>
      </c>
      <c r="P24" s="16">
        <f>IFERROR(CUBEVALUE("ThisWorkbookDataModel","[Measures].[Exp]","[Expenditures].[RecastObjectTitle].["&amp;$B24&amp;"]","[Expenditures].[SchoolYear].["&amp;RIGHT(P$7,7)&amp;"]","[DistrictBySize].[DistrictGroupTitle].["&amp;Districts!$N$2&amp;"]")/P$31,"")</f>
        <v>1273.7849052850529</v>
      </c>
      <c r="Q24" s="17">
        <f t="shared" ref="Q24" si="175">IFERROR(P24/P$30,"")</f>
        <v>0.17826483393142628</v>
      </c>
      <c r="R24" s="16">
        <f>IFERROR(CUBEVALUE("ThisWorkbookDataModel","[Measures].[Exp]","[Expenditures].[RecastObjectTitle].["&amp;$B24&amp;"]","[Expenditures].[SchoolYear].["&amp;RIGHT(R$7,7)&amp;"]","[DistrictBySize].[DistrictGroupTitle].["&amp;Districts!$N$2&amp;"]")/R$31,"")</f>
        <v>1339.0928575874375</v>
      </c>
      <c r="S24" s="17">
        <f t="shared" ref="S24" si="176">IFERROR(R24/R$30,"")</f>
        <v>0.18221868012956791</v>
      </c>
      <c r="T24" s="16">
        <f>IFERROR(CUBEVALUE("ThisWorkbookDataModel","[Measures].[Exp]","[Expenditures].[RecastObjectTitle].["&amp;$B24&amp;"]","[Expenditures].[SchoolYear].["&amp;RIGHT(T$7,7)&amp;"]","[DistrictBySize].[DistrictGroupTitle].["&amp;Districts!$N$2&amp;"]")/T$31,"")</f>
        <v>1366.6369455594497</v>
      </c>
      <c r="U24" s="17">
        <f t="shared" ref="U24" si="177">IFERROR(T24/T$30,"")</f>
        <v>0.18041019761557803</v>
      </c>
      <c r="V24" s="16">
        <f>IFERROR(CUBEVALUE("ThisWorkbookDataModel","[Measures].[Exp]","[Expenditures].[RecastObjectTitle].["&amp;$B24&amp;"]","[Expenditures].[SchoolYear].["&amp;RIGHT(V$7,7)&amp;"]","[DistrictBySize].[DistrictGroupTitle].["&amp;Districts!$N$2&amp;"]")/V$31,"")</f>
        <v>1413.6168093228553</v>
      </c>
      <c r="W24" s="17">
        <f t="shared" ref="W24" si="178">IFERROR(V24/V$30,"")</f>
        <v>0.17997461810866541</v>
      </c>
      <c r="X24" s="16">
        <f>IFERROR(CUBEVALUE("ThisWorkbookDataModel","[Measures].[Exp]","[Expenditures].[RecastObjectTitle].["&amp;$B24&amp;"]","[Expenditures].[SchoolYear].["&amp;RIGHT(X$7,7)&amp;"]","[DistrictBySize].[DistrictGroupTitle].["&amp;Districts!$N$2&amp;"]")/X$31,"")</f>
        <v>1456.3133234853533</v>
      </c>
      <c r="Y24" s="17">
        <f t="shared" ref="Y24" si="179">IFERROR(X24/X$30,"")</f>
        <v>0.17780328380925356</v>
      </c>
      <c r="Z24" s="16">
        <f>IFERROR(CUBEVALUE("ThisWorkbookDataModel","[Measures].[Exp]","[Expenditures].[RecastObjectTitle].["&amp;$B24&amp;"]","[Expenditures].[SchoolYear].["&amp;RIGHT(Z$7,7)&amp;"]","[DistrictBySize].[DistrictGroupTitle].["&amp;Districts!$N$2&amp;"]")/Z$31,"")</f>
        <v>1515.8653791865754</v>
      </c>
      <c r="AA24" s="17">
        <f t="shared" ref="AA24" si="180">IFERROR(Z24/Z$30,"")</f>
        <v>0.17424102315519857</v>
      </c>
      <c r="AB24" s="16">
        <f>IFERROR(CUBEVALUE("ThisWorkbookDataModel","[Measures].[Exp]","[Expenditures].[RecastObjectTitle].["&amp;$B24&amp;"]","[Expenditures].[SchoolYear].["&amp;RIGHT(AB$7,7)&amp;"]","[DistrictBySize].[DistrictGroupTitle].["&amp;Districts!$N$2&amp;"]")/AB$31,"")</f>
        <v>1592.6820976110498</v>
      </c>
      <c r="AC24" s="17">
        <f t="shared" ref="AC24" si="181">IFERROR(AB24/AB$30,"")</f>
        <v>0.17188966553035781</v>
      </c>
      <c r="AD24" s="16">
        <f>IFERROR(CUBEVALUE("ThisWorkbookDataModel","[Measures].[Exp]","[Expenditures].[RecastObjectTitle].["&amp;$B24&amp;"]","[Expenditures].[SchoolYear].["&amp;RIGHT(AD$7,7)&amp;"]","[DistrictBySize].[DistrictGroupTitle].["&amp;Districts!$N$2&amp;"]")/AD$31,"")</f>
        <v>1673.7590641723016</v>
      </c>
      <c r="AE24" s="17">
        <f t="shared" ref="AE24" si="182">IFERROR(AD24/AD$30,"")</f>
        <v>0.17057518325040408</v>
      </c>
      <c r="AF24" s="16">
        <f>IFERROR(CUBEVALUE("ThisWorkbookDataModel","[Measures].[Exp]","[Expenditures].[RecastObjectTitle].["&amp;$B24&amp;"]","[Expenditures].[SchoolYear].["&amp;RIGHT(AF$7,7)&amp;"]","[DistrictBySize].[DistrictGroupTitle].["&amp;Districts!$N$2&amp;"]")/AF$31,"")</f>
        <v>1652.3504808630428</v>
      </c>
      <c r="AG24" s="17">
        <f t="shared" ref="AG24" si="183">IFERROR(AF24/AF$30,"")</f>
        <v>0.1728237157350275</v>
      </c>
      <c r="AH24" s="16">
        <f>IFERROR(CUBEVALUE("ThisWorkbookDataModel","[Measures].[Exp]","[Expenditures].[RecastObjectTitle].["&amp;$B24&amp;"]","[Expenditures].[SchoolYear].["&amp;RIGHT(AH$7,7)&amp;"]","[DistrictBySize].[DistrictGroupTitle].["&amp;Districts!$N$2&amp;"]")/AH$31,"")</f>
        <v>1667.3742467778332</v>
      </c>
      <c r="AI24" s="17">
        <f t="shared" ref="AI24" si="184">IFERROR(AH24/AH$30,"")</f>
        <v>0.17056889001742118</v>
      </c>
      <c r="AJ24" s="16">
        <f>IFERROR(CUBEVALUE("ThisWorkbookDataModel","[Measures].[Exp]","[Expenditures].[RecastObjectTitle].["&amp;$B24&amp;"]","[Expenditures].[SchoolYear].["&amp;RIGHT(AJ$7,7)&amp;"]","[DistrictBySize].[DistrictGroupTitle].["&amp;Districts!$N$2&amp;"]")/AJ$31,"")</f>
        <v>1669.1530947151164</v>
      </c>
      <c r="AK24" s="17">
        <f t="shared" ref="AK24" si="185">IFERROR(AJ24/AJ$30,"")</f>
        <v>0.17202833592075928</v>
      </c>
      <c r="AL24" s="16">
        <f>IFERROR(CUBEVALUE("ThisWorkbookDataModel","[Measures].[Exp]","[Expenditures].[RecastObjectTitle].["&amp;$B24&amp;"]","[Expenditures].[SchoolYear].["&amp;RIGHT(AL$7,7)&amp;"]","[DistrictBySize].[DistrictGroupTitle].["&amp;Districts!$N$2&amp;"]")/AL$31,"")</f>
        <v>1682.7135289556763</v>
      </c>
      <c r="AM24" s="17">
        <f t="shared" ref="AM24" si="186">IFERROR(AL24/AL$30,"")</f>
        <v>0.17186458101790078</v>
      </c>
      <c r="AN24" s="16">
        <f>IFERROR(CUBEVALUE("ThisWorkbookDataModel","[Measures].[Exp]","[Expenditures].[RecastObjectTitle].["&amp;$B24&amp;"]","[Expenditures].[SchoolYear].["&amp;RIGHT(AN$7,7)&amp;"]","[DistrictBySize].[DistrictGroupTitle].["&amp;Districts!$N$2&amp;"]")/AN$31,"")</f>
        <v>1730.290853846466</v>
      </c>
      <c r="AO24" s="17">
        <f t="shared" ref="AO24" si="187">IFERROR(AN24/AN$30,"")</f>
        <v>0.16805499430900492</v>
      </c>
      <c r="AP24" s="16">
        <f>IFERROR(CUBEVALUE("ThisWorkbookDataModel","[Measures].[Exp]","[Expenditures].[RecastObjectTitle].["&amp;$B24&amp;"]","[Expenditures].[SchoolYear].["&amp;RIGHT(AP$7,7)&amp;"]","[DistrictBySize].[DistrictGroupTitle].["&amp;Districts!$N$2&amp;"]")/AP$31,"")</f>
        <v>1813.028563095158</v>
      </c>
      <c r="AQ24" s="17">
        <f t="shared" ref="AQ24" si="188">IFERROR(AP24/AP$30,"")</f>
        <v>0.1710420638306516</v>
      </c>
      <c r="AR24" s="16">
        <f>IFERROR(CUBEVALUE("ThisWorkbookDataModel","[Measures].[Exp]","[Expenditures].[RecastObjectTitle].["&amp;$B24&amp;"]","[Expenditures].[SchoolYear].["&amp;RIGHT(AR$7,7)&amp;"]","[DistrictBySize].[DistrictGroupTitle].["&amp;Districts!$N$2&amp;"]")/AR$31,"")</f>
        <v>1924.7588288112372</v>
      </c>
      <c r="AS24" s="17">
        <f t="shared" ref="AS24" si="189">IFERROR(AR24/AR$30,"")</f>
        <v>0.17014077833648622</v>
      </c>
      <c r="AT24" s="16">
        <f>IFERROR(CUBEVALUE("ThisWorkbookDataModel","[Measures].[Exp]","[Expenditures].[RecastObjectTitle].["&amp;$B24&amp;"]","[Expenditures].[SchoolYear].["&amp;RIGHT(AT$7,7)&amp;"]","[DistrictBySize].[DistrictGroupTitle].["&amp;Districts!$N$2&amp;"]")/AT$31,"")</f>
        <v>2046.1836255653775</v>
      </c>
      <c r="AU24" s="17">
        <f t="shared" ref="AU24" si="190">IFERROR(AT24/AT$30,"")</f>
        <v>0.17313728682705973</v>
      </c>
      <c r="AV24" s="16">
        <f>IFERROR(CUBEVALUE("ThisWorkbookDataModel","[Measures].[Exp]","[Expenditures].[RecastObjectTitle].["&amp;$B24&amp;"]","[Expenditures].[SchoolYear].["&amp;RIGHT(AV$7,7)&amp;"]","[DistrictBySize].[DistrictGroupTitle].["&amp;Districts!$N$2&amp;"]")/AV$31,"")</f>
        <v>2195.8327612721073</v>
      </c>
      <c r="AW24" s="17">
        <f t="shared" ref="AW24" si="191">IFERROR(AV24/AV$30,"")</f>
        <v>0.17189932657231949</v>
      </c>
      <c r="AX24" s="16">
        <f>IFERROR(CUBEVALUE("ThisWorkbookDataModel","[Measures].[Exp]","[Expenditures].[RecastObjectTitle].["&amp;$B24&amp;"]","[Expenditures].[SchoolYear].["&amp;RIGHT(AX$7,7)&amp;"]","[DistrictBySize].[DistrictGroupTitle].["&amp;Districts!$N$2&amp;"]")/AX$31,"")</f>
        <v>2416.4578279611292</v>
      </c>
      <c r="AY24" s="17">
        <f t="shared" ref="AY24:BA29" si="192">IFERROR(AX24/AX$30,"")</f>
        <v>0.17014695613867831</v>
      </c>
      <c r="AZ24" s="16">
        <f>IFERROR(CUBEVALUE("ThisWorkbookDataModel","[Measures].[Exp]","[Expenditures].[RecastObjectTitle].["&amp;$B24&amp;"]","[Expenditures].[SchoolYear].["&amp;RIGHT(AZ$7,7)&amp;"]","[DistrictBySize].[DistrictGroupTitle].["&amp;Districts!$N$2&amp;"]")/AZ$31,"")</f>
        <v>2490.8591511667828</v>
      </c>
      <c r="BA24" s="17">
        <f t="shared" si="192"/>
        <v>0.17014776705724252</v>
      </c>
      <c r="BB24" s="16">
        <f>IFERROR(CUBEVALUE("ThisWorkbookDataModel","[Measures].[Exp]","[Expenditures].[RecastObjectTitle].["&amp;$B24&amp;"]","[Expenditures].[SchoolYear].["&amp;RIGHT(BB$7,7)&amp;"]","[DistrictBySize].[DistrictGroupTitle].["&amp;Districts!$N$2&amp;"]")/BB$31,"")</f>
        <v>2444.8839374031313</v>
      </c>
      <c r="BC24" s="17">
        <f t="shared" ref="BC24" si="193">IFERROR(BB24/BB$30,"")</f>
        <v>0.15760883092878469</v>
      </c>
      <c r="BD24" s="16">
        <f>IFERROR(CUBEVALUE("ThisWorkbookDataModel","[Measures].[Exp]","[Expenditures].[RecastObjectTitle].["&amp;$B24&amp;"]","[Expenditures].[SchoolYear].["&amp;RIGHT(BD$7,7)&amp;"]","[DistrictBySize].[DistrictGroupTitle].["&amp;Districts!$N$2&amp;"]")/BD$31,"")</f>
        <v>2812.5303659478</v>
      </c>
      <c r="BE24" s="17">
        <f t="shared" ref="BE24" si="194">IFERROR(BD24/BD$30,"")</f>
        <v>0.16744264727748731</v>
      </c>
      <c r="BF24" s="16">
        <f>IFERROR(CUBEVALUE("ThisWorkbookDataModel","[Measures].[Exp]","[Expenditures].[RecastObjectTitle].["&amp;$B24&amp;"]","[Expenditures].[SchoolYear].["&amp;RIGHT(BF$7,7)&amp;"]","[DistrictBySize].[DistrictGroupTitle].["&amp;Districts!$N$2&amp;"]")/BF$31,"")</f>
        <v>3028.661781506426</v>
      </c>
      <c r="BG24" s="17">
        <f t="shared" ref="BG24" si="195">IFERROR(BF24/BF$30,"")</f>
        <v>0.16966544524000324</v>
      </c>
      <c r="BH24" s="16">
        <f>IFERROR(CUBEVALUE("ThisWorkbookDataModel","[Measures].[Exp]","[Expenditures].[RecastObjectTitle].["&amp;$B24&amp;"]","[Expenditures].[SchoolYear].["&amp;RIGHT(BH$7,7)&amp;"]","[DistrictBySize].[DistrictGroupTitle].["&amp;Districts!$N$2&amp;"]")/BH$31,"")</f>
        <v>3163.7936287018238</v>
      </c>
      <c r="BI24" s="43">
        <f t="shared" ref="BI24:BI29" si="196">IFERROR(BH24/BH$30,"")</f>
        <v>0.17291826754304807</v>
      </c>
      <c r="BJ24" s="16">
        <f>IFERROR(CUBEVALUE("ThisWorkbookDataModel","[Measures].[Exp]","[Expenditures].[RecastObjectTitle].["&amp;$B24&amp;"]","[Expenditures].[SchoolYear].["&amp;RIGHT(BJ$7,7)&amp;"]","[DistrictBySize].[DistrictGroupTitle].["&amp;Districts!$N$2&amp;"]")/BJ$31,"")</f>
        <v>3343.5750905850987</v>
      </c>
      <c r="BK24" s="43">
        <f t="shared" ref="BK24:BK29" si="197">IFERROR(BJ24/BJ$30,"")</f>
        <v>0.17467996243250541</v>
      </c>
    </row>
    <row r="25" spans="2:66" ht="14.25" customHeight="1" x14ac:dyDescent="0.15">
      <c r="B25" s="59" t="str">
        <f t="shared" si="168"/>
        <v>Employee Benefits**</v>
      </c>
      <c r="D25" s="16">
        <f>IFERROR(CUBEVALUE("ThisWorkbookDataModel","[Measures].[Exp]","[Expenditures].[RecastObjectTitle].["&amp;$B25&amp;"]","[Expenditures].[SchoolYear].["&amp;RIGHT(D$7,7)&amp;"]","[DistrictBySize].[DistrictGroupTitle].["&amp;Districts!$N$2&amp;"]")/D$31,"")</f>
        <v>1102.2155901320982</v>
      </c>
      <c r="E25" s="17">
        <f t="shared" ref="E25" si="198">IFERROR(D25/D$30,"")</f>
        <v>0.19336012908586742</v>
      </c>
      <c r="F25" s="16">
        <f>IFERROR(CUBEVALUE("ThisWorkbookDataModel","[Measures].[Exp]","[Expenditures].[RecastObjectTitle].["&amp;$B25&amp;"]","[Expenditures].[SchoolYear].["&amp;RIGHT(F$7,7)&amp;"]","[DistrictBySize].[DistrictGroupTitle].["&amp;Districts!$N$2&amp;"]")/F$31,"")</f>
        <v>1106.8363993757127</v>
      </c>
      <c r="G25" s="17">
        <f t="shared" ref="G25" si="199">IFERROR(F25/F$30,"")</f>
        <v>0.19056315504063326</v>
      </c>
      <c r="H25" s="16">
        <f>IFERROR(CUBEVALUE("ThisWorkbookDataModel","[Measures].[Exp]","[Expenditures].[RecastObjectTitle].["&amp;$B25&amp;"]","[Expenditures].[SchoolYear].["&amp;RIGHT(H$7,7)&amp;"]","[DistrictBySize].[DistrictGroupTitle].["&amp;Districts!$N$2&amp;"]")/H$31,"")</f>
        <v>1140.5006223664766</v>
      </c>
      <c r="I25" s="17">
        <f t="shared" ref="I25" si="200">IFERROR(H25/H$30,"")</f>
        <v>0.18723191350126328</v>
      </c>
      <c r="J25" s="16">
        <f>IFERROR(CUBEVALUE("ThisWorkbookDataModel","[Measures].[Exp]","[Expenditures].[RecastObjectTitle].["&amp;$B25&amp;"]","[Expenditures].[SchoolYear].["&amp;RIGHT(J$7,7)&amp;"]","[DistrictBySize].[DistrictGroupTitle].["&amp;Districts!$N$2&amp;"]")/J$31,"")</f>
        <v>1160.33197097021</v>
      </c>
      <c r="K25" s="17">
        <f t="shared" ref="K25" si="201">IFERROR(J25/J$30,"")</f>
        <v>0.18724784737302902</v>
      </c>
      <c r="L25" s="16">
        <f>IFERROR(CUBEVALUE("ThisWorkbookDataModel","[Measures].[Exp]","[Expenditures].[RecastObjectTitle].["&amp;$B25&amp;"]","[Expenditures].[SchoolYear].["&amp;RIGHT(L$7,7)&amp;"]","[DistrictBySize].[DistrictGroupTitle].["&amp;Districts!$N$2&amp;"]")/L$31,"")</f>
        <v>1162.0346826534005</v>
      </c>
      <c r="M25" s="17">
        <f t="shared" ref="M25" si="202">IFERROR(L25/L$30,"")</f>
        <v>0.17890705668518697</v>
      </c>
      <c r="N25" s="16">
        <f>IFERROR(CUBEVALUE("ThisWorkbookDataModel","[Measures].[Exp]","[Expenditures].[RecastObjectTitle].["&amp;$B25&amp;"]","[Expenditures].[SchoolYear].["&amp;RIGHT(N$7,7)&amp;"]","[DistrictBySize].[DistrictGroupTitle].["&amp;Districts!$N$2&amp;"]")/N$31,"")</f>
        <v>1233.9869377833645</v>
      </c>
      <c r="O25" s="17">
        <f t="shared" ref="O25" si="203">IFERROR(N25/N$30,"")</f>
        <v>0.17977502135755347</v>
      </c>
      <c r="P25" s="16">
        <f>IFERROR(CUBEVALUE("ThisWorkbookDataModel","[Measures].[Exp]","[Expenditures].[RecastObjectTitle].["&amp;$B25&amp;"]","[Expenditures].[SchoolYear].["&amp;RIGHT(P$7,7)&amp;"]","[DistrictBySize].[DistrictGroupTitle].["&amp;Districts!$N$2&amp;"]")/P$31,"")</f>
        <v>1145.0036997573427</v>
      </c>
      <c r="Q25" s="17">
        <f t="shared" ref="Q25" si="204">IFERROR(P25/P$30,"")</f>
        <v>0.16024204207572543</v>
      </c>
      <c r="R25" s="16">
        <f>IFERROR(CUBEVALUE("ThisWorkbookDataModel","[Measures].[Exp]","[Expenditures].[RecastObjectTitle].["&amp;$B25&amp;"]","[Expenditures].[SchoolYear].["&amp;RIGHT(R$7,7)&amp;"]","[DistrictBySize].[DistrictGroupTitle].["&amp;Districts!$N$2&amp;"]")/R$31,"")</f>
        <v>1136.8055304263821</v>
      </c>
      <c r="S25" s="17">
        <f t="shared" ref="S25" si="205">IFERROR(R25/R$30,"")</f>
        <v>0.1546921874346289</v>
      </c>
      <c r="T25" s="16">
        <f>IFERROR(CUBEVALUE("ThisWorkbookDataModel","[Measures].[Exp]","[Expenditures].[RecastObjectTitle].["&amp;$B25&amp;"]","[Expenditures].[SchoolYear].["&amp;RIGHT(T$7,7)&amp;"]","[DistrictBySize].[DistrictGroupTitle].["&amp;Districts!$N$2&amp;"]")/T$31,"")</f>
        <v>1207.0818503101534</v>
      </c>
      <c r="U25" s="17">
        <f t="shared" ref="U25" si="206">IFERROR(T25/T$30,"")</f>
        <v>0.15934727643667321</v>
      </c>
      <c r="V25" s="16">
        <f>IFERROR(CUBEVALUE("ThisWorkbookDataModel","[Measures].[Exp]","[Expenditures].[RecastObjectTitle].["&amp;$B25&amp;"]","[Expenditures].[SchoolYear].["&amp;RIGHT(V$7,7)&amp;"]","[DistrictBySize].[DistrictGroupTitle].["&amp;Districts!$N$2&amp;"]")/V$31,"")</f>
        <v>1375.7577138923746</v>
      </c>
      <c r="W25" s="17">
        <f t="shared" ref="W25" si="207">IFERROR(V25/V$30,"")</f>
        <v>0.17515458753382798</v>
      </c>
      <c r="X25" s="16">
        <f>IFERROR(CUBEVALUE("ThisWorkbookDataModel","[Measures].[Exp]","[Expenditures].[RecastObjectTitle].["&amp;$B25&amp;"]","[Expenditures].[SchoolYear].["&amp;RIGHT(X$7,7)&amp;"]","[DistrictBySize].[DistrictGroupTitle].["&amp;Districts!$N$2&amp;"]")/X$31,"")</f>
        <v>1543.6585713629061</v>
      </c>
      <c r="Y25" s="17">
        <f t="shared" ref="Y25" si="208">IFERROR(X25/X$30,"")</f>
        <v>0.18846738448546929</v>
      </c>
      <c r="Z25" s="16">
        <f>IFERROR(CUBEVALUE("ThisWorkbookDataModel","[Measures].[Exp]","[Expenditures].[RecastObjectTitle].["&amp;$B25&amp;"]","[Expenditures].[SchoolYear].["&amp;RIGHT(Z$7,7)&amp;"]","[DistrictBySize].[DistrictGroupTitle].["&amp;Districts!$N$2&amp;"]")/Z$31,"")</f>
        <v>1747.1847409627471</v>
      </c>
      <c r="AA25" s="17">
        <f t="shared" ref="AA25" si="209">IFERROR(Z25/Z$30,"")</f>
        <v>0.20083000844696361</v>
      </c>
      <c r="AB25" s="16">
        <f>IFERROR(CUBEVALUE("ThisWorkbookDataModel","[Measures].[Exp]","[Expenditures].[RecastObjectTitle].["&amp;$B25&amp;"]","[Expenditures].[SchoolYear].["&amp;RIGHT(AB$7,7)&amp;"]","[DistrictBySize].[DistrictGroupTitle].["&amp;Districts!$N$2&amp;"]")/AB$31,"")</f>
        <v>1883.5117669194972</v>
      </c>
      <c r="AC25" s="17">
        <f t="shared" ref="AC25" si="210">IFERROR(AB25/AB$30,"")</f>
        <v>0.2032773571850309</v>
      </c>
      <c r="AD25" s="16">
        <f>IFERROR(CUBEVALUE("ThisWorkbookDataModel","[Measures].[Exp]","[Expenditures].[RecastObjectTitle].["&amp;$B25&amp;"]","[Expenditures].[SchoolYear].["&amp;RIGHT(AD$7,7)&amp;"]","[DistrictBySize].[DistrictGroupTitle].["&amp;Districts!$N$2&amp;"]")/AD$31,"")</f>
        <v>2087.0147676236124</v>
      </c>
      <c r="AE25" s="17">
        <f t="shared" ref="AE25" si="211">IFERROR(AD25/AD$30,"")</f>
        <v>0.21269066382008867</v>
      </c>
      <c r="AF25" s="16">
        <f>IFERROR(CUBEVALUE("ThisWorkbookDataModel","[Measures].[Exp]","[Expenditures].[RecastObjectTitle].["&amp;$B25&amp;"]","[Expenditures].[SchoolYear].["&amp;RIGHT(AF$7,7)&amp;"]","[DistrictBySize].[DistrictGroupTitle].["&amp;Districts!$N$2&amp;"]")/AF$31,"")</f>
        <v>1936.8463358326742</v>
      </c>
      <c r="AG25" s="17">
        <f t="shared" ref="AG25" si="212">IFERROR(AF25/AF$30,"")</f>
        <v>0.20257989115695393</v>
      </c>
      <c r="AH25" s="16">
        <f>IFERROR(CUBEVALUE("ThisWorkbookDataModel","[Measures].[Exp]","[Expenditures].[RecastObjectTitle].["&amp;$B25&amp;"]","[Expenditures].[SchoolYear].["&amp;RIGHT(AH$7,7)&amp;"]","[DistrictBySize].[DistrictGroupTitle].["&amp;Districts!$N$2&amp;"]")/AH$31,"")</f>
        <v>1974.8948031197058</v>
      </c>
      <c r="AI25" s="17">
        <f t="shared" ref="AI25" si="213">IFERROR(AH25/AH$30,"")</f>
        <v>0.20202759825532174</v>
      </c>
      <c r="AJ25" s="16">
        <f>IFERROR(CUBEVALUE("ThisWorkbookDataModel","[Measures].[Exp]","[Expenditures].[RecastObjectTitle].["&amp;$B25&amp;"]","[Expenditures].[SchoolYear].["&amp;RIGHT(AJ$7,7)&amp;"]","[DistrictBySize].[DistrictGroupTitle].["&amp;Districts!$N$2&amp;"]")/AJ$31,"")</f>
        <v>2078.7070117778308</v>
      </c>
      <c r="AK25" s="17">
        <f t="shared" ref="AK25" si="214">IFERROR(AJ25/AJ$30,"")</f>
        <v>0.21423829200280001</v>
      </c>
      <c r="AL25" s="16">
        <f>IFERROR(CUBEVALUE("ThisWorkbookDataModel","[Measures].[Exp]","[Expenditures].[RecastObjectTitle].["&amp;$B25&amp;"]","[Expenditures].[SchoolYear].["&amp;RIGHT(AL$7,7)&amp;"]","[DistrictBySize].[DistrictGroupTitle].["&amp;Districts!$N$2&amp;"]")/AL$31,"")</f>
        <v>2084.7232058198538</v>
      </c>
      <c r="AM25" s="17">
        <f t="shared" ref="AM25" si="215">IFERROR(AL25/AL$30,"")</f>
        <v>0.21292399100688617</v>
      </c>
      <c r="AN25" s="16">
        <f>IFERROR(CUBEVALUE("ThisWorkbookDataModel","[Measures].[Exp]","[Expenditures].[RecastObjectTitle].["&amp;$B25&amp;"]","[Expenditures].[SchoolYear].["&amp;RIGHT(AN$7,7)&amp;"]","[DistrictBySize].[DistrictGroupTitle].["&amp;Districts!$N$2&amp;"]")/AN$31,"")</f>
        <v>2232.5574257026406</v>
      </c>
      <c r="AO25" s="17">
        <f t="shared" ref="AO25" si="216">IFERROR(AN25/AN$30,"")</f>
        <v>0.21683777882598454</v>
      </c>
      <c r="AP25" s="16">
        <f>IFERROR(CUBEVALUE("ThisWorkbookDataModel","[Measures].[Exp]","[Expenditures].[RecastObjectTitle].["&amp;$B25&amp;"]","[Expenditures].[SchoolYear].["&amp;RIGHT(AP$7,7)&amp;"]","[DistrictBySize].[DistrictGroupTitle].["&amp;Districts!$N$2&amp;"]")/AP$31,"")</f>
        <v>2304.4295385039923</v>
      </c>
      <c r="AQ25" s="17">
        <f t="shared" ref="AQ25" si="217">IFERROR(AP25/AP$30,"")</f>
        <v>0.21740108911750849</v>
      </c>
      <c r="AR25" s="16">
        <f>IFERROR(CUBEVALUE("ThisWorkbookDataModel","[Measures].[Exp]","[Expenditures].[RecastObjectTitle].["&amp;$B25&amp;"]","[Expenditures].[SchoolYear].["&amp;RIGHT(AR$7,7)&amp;"]","[DistrictBySize].[DistrictGroupTitle].["&amp;Districts!$N$2&amp;"]")/AR$31,"")</f>
        <v>2549.1708207397419</v>
      </c>
      <c r="AS25" s="17">
        <f t="shared" ref="AS25" si="218">IFERROR(AR25/AR$30,"")</f>
        <v>0.22533623488880961</v>
      </c>
      <c r="AT25" s="16">
        <f>IFERROR(CUBEVALUE("ThisWorkbookDataModel","[Measures].[Exp]","[Expenditures].[RecastObjectTitle].["&amp;$B25&amp;"]","[Expenditures].[SchoolYear].["&amp;RIGHT(AT$7,7)&amp;"]","[DistrictBySize].[DistrictGroupTitle].["&amp;Districts!$N$2&amp;"]")/AT$31,"")</f>
        <v>2656.8013467057276</v>
      </c>
      <c r="AU25" s="17">
        <f t="shared" ref="AU25" si="219">IFERROR(AT25/AT$30,"")</f>
        <v>0.22480454396169292</v>
      </c>
      <c r="AV25" s="16">
        <f>IFERROR(CUBEVALUE("ThisWorkbookDataModel","[Measures].[Exp]","[Expenditures].[RecastObjectTitle].["&amp;$B25&amp;"]","[Expenditures].[SchoolYear].["&amp;RIGHT(AV$7,7)&amp;"]","[DistrictBySize].[DistrictGroupTitle].["&amp;Districts!$N$2&amp;"]")/AV$31,"")</f>
        <v>2974.4914977047497</v>
      </c>
      <c r="AW25" s="17">
        <f t="shared" ref="AW25" si="220">IFERROR(AV25/AV$30,"")</f>
        <v>0.23285611471354428</v>
      </c>
      <c r="AX25" s="16">
        <f>IFERROR(CUBEVALUE("ThisWorkbookDataModel","[Measures].[Exp]","[Expenditures].[RecastObjectTitle].["&amp;$B25&amp;"]","[Expenditures].[SchoolYear].["&amp;RIGHT(AX$7,7)&amp;"]","[DistrictBySize].[DistrictGroupTitle].["&amp;Districts!$N$2&amp;"]")/AX$31,"")</f>
        <v>3290.6799352319235</v>
      </c>
      <c r="AY25" s="17">
        <f t="shared" si="192"/>
        <v>0.23170243988025491</v>
      </c>
      <c r="AZ25" s="16">
        <f>IFERROR(CUBEVALUE("ThisWorkbookDataModel","[Measures].[Exp]","[Expenditures].[RecastObjectTitle].["&amp;$B25&amp;"]","[Expenditures].[SchoolYear].["&amp;RIGHT(AZ$7,7)&amp;"]","[DistrictBySize].[DistrictGroupTitle].["&amp;Districts!$N$2&amp;"]")/AZ$31,"")</f>
        <v>3478.7346437011033</v>
      </c>
      <c r="BA25" s="17">
        <f t="shared" si="192"/>
        <v>0.23762842292112507</v>
      </c>
      <c r="BB25" s="16">
        <f>IFERROR(CUBEVALUE("ThisWorkbookDataModel","[Measures].[Exp]","[Expenditures].[RecastObjectTitle].["&amp;$B25&amp;"]","[Expenditures].[SchoolYear].["&amp;RIGHT(BB$7,7)&amp;"]","[DistrictBySize].[DistrictGroupTitle].["&amp;Districts!$N$2&amp;"]")/BB$31,"")</f>
        <v>3717.2247393675307</v>
      </c>
      <c r="BC25" s="17">
        <f t="shared" ref="BC25" si="221">IFERROR(BB25/BB$30,"")</f>
        <v>0.23962996218690055</v>
      </c>
      <c r="BD25" s="16">
        <f>IFERROR(CUBEVALUE("ThisWorkbookDataModel","[Measures].[Exp]","[Expenditures].[RecastObjectTitle].["&amp;$B25&amp;"]","[Expenditures].[SchoolYear].["&amp;RIGHT(BD$7,7)&amp;"]","[DistrictBySize].[DistrictGroupTitle].["&amp;Districts!$N$2&amp;"]")/BD$31,"")</f>
        <v>3786.1197673418169</v>
      </c>
      <c r="BE25" s="17">
        <f t="shared" ref="BE25" si="222">IFERROR(BD25/BD$30,"")</f>
        <v>0.22540482564343781</v>
      </c>
      <c r="BF25" s="16">
        <f>IFERROR(CUBEVALUE("ThisWorkbookDataModel","[Measures].[Exp]","[Expenditures].[RecastObjectTitle].["&amp;$B25&amp;"]","[Expenditures].[SchoolYear].["&amp;RIGHT(BF$7,7)&amp;"]","[DistrictBySize].[DistrictGroupTitle].["&amp;Districts!$N$2&amp;"]")/BF$31,"")</f>
        <v>4042.5344269854727</v>
      </c>
      <c r="BG25" s="17">
        <f t="shared" ref="BG25" si="223">IFERROR(BF25/BF$30,"")</f>
        <v>0.22646252798534094</v>
      </c>
      <c r="BH25" s="16">
        <f>IFERROR(CUBEVALUE("ThisWorkbookDataModel","[Measures].[Exp]","[Expenditures].[RecastObjectTitle].["&amp;$B25&amp;"]","[Expenditures].[SchoolYear].["&amp;RIGHT(BH$7,7)&amp;"]","[DistrictBySize].[DistrictGroupTitle].["&amp;Districts!$N$2&amp;"]")/BH$31,"")</f>
        <v>3871.3984140977423</v>
      </c>
      <c r="BI25" s="43">
        <f t="shared" si="196"/>
        <v>0.21159265909811251</v>
      </c>
      <c r="BJ25" s="16">
        <f>IFERROR(CUBEVALUE("ThisWorkbookDataModel","[Measures].[Exp]","[Expenditures].[RecastObjectTitle].["&amp;$B25&amp;"]","[Expenditures].[SchoolYear].["&amp;RIGHT(BJ$7,7)&amp;"]","[DistrictBySize].[DistrictGroupTitle].["&amp;Districts!$N$2&amp;"]")/BJ$31,"")</f>
        <v>4074.2465618455967</v>
      </c>
      <c r="BK25" s="43">
        <f t="shared" si="197"/>
        <v>0.2128527749736924</v>
      </c>
      <c r="BM25" s="57" t="s">
        <v>686</v>
      </c>
    </row>
    <row r="26" spans="2:66" ht="14.25" customHeight="1" x14ac:dyDescent="0.15">
      <c r="B26" s="59" t="str">
        <f t="shared" si="168"/>
        <v>Supplies/Instr Resources**</v>
      </c>
      <c r="D26" s="16">
        <f>IFERROR(CUBEVALUE("ThisWorkbookDataModel","[Measures].[Exp]","[Expenditures].[RecastObjectTitle].["&amp;$B26&amp;"]","[Expenditures].[SchoolYear].["&amp;RIGHT(D$7,7)&amp;"]","[DistrictBySize].[DistrictGroupTitle].["&amp;Districts!$N$2&amp;"]")/D$31,"")</f>
        <v>370.8870273855311</v>
      </c>
      <c r="E26" s="17">
        <f t="shared" ref="E26" si="224">IFERROR(D26/D$30,"")</f>
        <v>6.5064189014914106E-2</v>
      </c>
      <c r="F26" s="16">
        <f>IFERROR(CUBEVALUE("ThisWorkbookDataModel","[Measures].[Exp]","[Expenditures].[RecastObjectTitle].["&amp;$B26&amp;"]","[Expenditures].[SchoolYear].["&amp;RIGHT(F$7,7)&amp;"]","[DistrictBySize].[DistrictGroupTitle].["&amp;Districts!$N$2&amp;"]")/F$31,"")</f>
        <v>377.03552917863828</v>
      </c>
      <c r="G26" s="17">
        <f t="shared" ref="G26" si="225">IFERROR(F26/F$30,"")</f>
        <v>6.4913911435530103E-2</v>
      </c>
      <c r="H26" s="16">
        <f>IFERROR(CUBEVALUE("ThisWorkbookDataModel","[Measures].[Exp]","[Expenditures].[RecastObjectTitle].["&amp;$B26&amp;"]","[Expenditures].[SchoolYear].["&amp;RIGHT(H$7,7)&amp;"]","[DistrictBySize].[DistrictGroupTitle].["&amp;Districts!$N$2&amp;"]")/H$31,"")</f>
        <v>415.12452136823833</v>
      </c>
      <c r="I26" s="17">
        <f t="shared" ref="I26" si="226">IFERROR(H26/H$30,"")</f>
        <v>6.8149509919422147E-2</v>
      </c>
      <c r="J26" s="16">
        <f>IFERROR(CUBEVALUE("ThisWorkbookDataModel","[Measures].[Exp]","[Expenditures].[RecastObjectTitle].["&amp;$B26&amp;"]","[Expenditures].[SchoolYear].["&amp;RIGHT(J$7,7)&amp;"]","[DistrictBySize].[DistrictGroupTitle].["&amp;Districts!$N$2&amp;"]")/J$31,"")</f>
        <v>449.69281194939981</v>
      </c>
      <c r="K26" s="17">
        <f t="shared" ref="K26" si="227">IFERROR(J26/J$30,"")</f>
        <v>7.2568896766881621E-2</v>
      </c>
      <c r="L26" s="16">
        <f>IFERROR(CUBEVALUE("ThisWorkbookDataModel","[Measures].[Exp]","[Expenditures].[RecastObjectTitle].["&amp;$B26&amp;"]","[Expenditures].[SchoolYear].["&amp;RIGHT(L$7,7)&amp;"]","[DistrictBySize].[DistrictGroupTitle].["&amp;Districts!$N$2&amp;"]")/L$31,"")</f>
        <v>449.66764484056944</v>
      </c>
      <c r="M26" s="17">
        <f t="shared" ref="M26" si="228">IFERROR(L26/L$30,"")</f>
        <v>6.9230906810189993E-2</v>
      </c>
      <c r="N26" s="16">
        <f>IFERROR(CUBEVALUE("ThisWorkbookDataModel","[Measures].[Exp]","[Expenditures].[RecastObjectTitle].["&amp;$B26&amp;"]","[Expenditures].[SchoolYear].["&amp;RIGHT(N$7,7)&amp;"]","[DistrictBySize].[DistrictGroupTitle].["&amp;Districts!$N$2&amp;"]")/N$31,"")</f>
        <v>480.25270625991641</v>
      </c>
      <c r="O26" s="17">
        <f t="shared" ref="O26" si="229">IFERROR(N26/N$30,"")</f>
        <v>6.9966251571502866E-2</v>
      </c>
      <c r="P26" s="16">
        <f>IFERROR(CUBEVALUE("ThisWorkbookDataModel","[Measures].[Exp]","[Expenditures].[RecastObjectTitle].["&amp;$B26&amp;"]","[Expenditures].[SchoolYear].["&amp;RIGHT(P$7,7)&amp;"]","[DistrictBySize].[DistrictGroupTitle].["&amp;Districts!$N$2&amp;"]")/P$31,"")</f>
        <v>505.17055665359447</v>
      </c>
      <c r="Q26" s="17">
        <f t="shared" ref="Q26" si="230">IFERROR(P26/P$30,"")</f>
        <v>7.0698078627919131E-2</v>
      </c>
      <c r="R26" s="16">
        <f>IFERROR(CUBEVALUE("ThisWorkbookDataModel","[Measures].[Exp]","[Expenditures].[RecastObjectTitle].["&amp;$B26&amp;"]","[Expenditures].[SchoolYear].["&amp;RIGHT(R$7,7)&amp;"]","[DistrictBySize].[DistrictGroupTitle].["&amp;Districts!$N$2&amp;"]")/R$31,"")</f>
        <v>511.9734391372121</v>
      </c>
      <c r="S26" s="17">
        <f t="shared" ref="S26" si="231">IFERROR(R26/R$30,"")</f>
        <v>6.9667404924446702E-2</v>
      </c>
      <c r="T26" s="16">
        <f>IFERROR(CUBEVALUE("ThisWorkbookDataModel","[Measures].[Exp]","[Expenditures].[RecastObjectTitle].["&amp;$B26&amp;"]","[Expenditures].[SchoolYear].["&amp;RIGHT(T$7,7)&amp;"]","[DistrictBySize].[DistrictGroupTitle].["&amp;Districts!$N$2&amp;"]")/T$31,"")</f>
        <v>511.79393435842735</v>
      </c>
      <c r="U26" s="17">
        <f t="shared" ref="U26" si="232">IFERROR(T26/T$30,"")</f>
        <v>6.7562087455685205E-2</v>
      </c>
      <c r="V26" s="16">
        <f>IFERROR(CUBEVALUE("ThisWorkbookDataModel","[Measures].[Exp]","[Expenditures].[RecastObjectTitle].["&amp;$B26&amp;"]","[Expenditures].[SchoolYear].["&amp;RIGHT(V$7,7)&amp;"]","[DistrictBySize].[DistrictGroupTitle].["&amp;Districts!$N$2&amp;"]")/V$31,"")</f>
        <v>530.52407733630434</v>
      </c>
      <c r="W26" s="17">
        <f t="shared" ref="W26" si="233">IFERROR(V26/V$30,"")</f>
        <v>6.7543670665454442E-2</v>
      </c>
      <c r="X26" s="16">
        <f>IFERROR(CUBEVALUE("ThisWorkbookDataModel","[Measures].[Exp]","[Expenditures].[RecastObjectTitle].["&amp;$B26&amp;"]","[Expenditures].[SchoolYear].["&amp;RIGHT(X$7,7)&amp;"]","[DistrictBySize].[DistrictGroupTitle].["&amp;Districts!$N$2&amp;"]")/X$31,"")</f>
        <v>535.74261826548366</v>
      </c>
      <c r="Y26" s="17">
        <f t="shared" ref="Y26" si="234">IFERROR(X26/X$30,"")</f>
        <v>6.5409548390448699E-2</v>
      </c>
      <c r="Z26" s="16">
        <f>IFERROR(CUBEVALUE("ThisWorkbookDataModel","[Measures].[Exp]","[Expenditures].[RecastObjectTitle].["&amp;$B26&amp;"]","[Expenditures].[SchoolYear].["&amp;RIGHT(Z$7,7)&amp;"]","[DistrictBySize].[DistrictGroupTitle].["&amp;Districts!$N$2&amp;"]")/Z$31,"")</f>
        <v>565.1493382945805</v>
      </c>
      <c r="AA26" s="17">
        <f t="shared" ref="AA26" si="235">IFERROR(Z26/Z$30,"")</f>
        <v>6.4961044886962235E-2</v>
      </c>
      <c r="AB26" s="16">
        <f>IFERROR(CUBEVALUE("ThisWorkbookDataModel","[Measures].[Exp]","[Expenditures].[RecastObjectTitle].["&amp;$B26&amp;"]","[Expenditures].[SchoolYear].["&amp;RIGHT(AB$7,7)&amp;"]","[DistrictBySize].[DistrictGroupTitle].["&amp;Districts!$N$2&amp;"]")/AB$31,"")</f>
        <v>621.27753171085635</v>
      </c>
      <c r="AC26" s="17">
        <f t="shared" ref="AC26" si="236">IFERROR(AB26/AB$30,"")</f>
        <v>6.7051163121307919E-2</v>
      </c>
      <c r="AD26" s="16">
        <f>IFERROR(CUBEVALUE("ThisWorkbookDataModel","[Measures].[Exp]","[Expenditures].[RecastObjectTitle].["&amp;$B26&amp;"]","[Expenditures].[SchoolYear].["&amp;RIGHT(AD$7,7)&amp;"]","[DistrictBySize].[DistrictGroupTitle].["&amp;Districts!$N$2&amp;"]")/AD$31,"")</f>
        <v>620.48312901425243</v>
      </c>
      <c r="AE26" s="17">
        <f t="shared" ref="AE26" si="237">IFERROR(AD26/AD$30,"")</f>
        <v>6.3234324282945217E-2</v>
      </c>
      <c r="AF26" s="16">
        <f>IFERROR(CUBEVALUE("ThisWorkbookDataModel","[Measures].[Exp]","[Expenditures].[RecastObjectTitle].["&amp;$B26&amp;"]","[Expenditures].[SchoolYear].["&amp;RIGHT(AF$7,7)&amp;"]","[DistrictBySize].[DistrictGroupTitle].["&amp;Districts!$N$2&amp;"]")/AF$31,"")</f>
        <v>616.60047983388586</v>
      </c>
      <c r="AG26" s="17">
        <f t="shared" ref="AG26" si="238">IFERROR(AF26/AF$30,"")</f>
        <v>6.4491878256502697E-2</v>
      </c>
      <c r="AH26" s="16">
        <f>IFERROR(CUBEVALUE("ThisWorkbookDataModel","[Measures].[Exp]","[Expenditures].[RecastObjectTitle].["&amp;$B26&amp;"]","[Expenditures].[SchoolYear].["&amp;RIGHT(AH$7,7)&amp;"]","[DistrictBySize].[DistrictGroupTitle].["&amp;Districts!$N$2&amp;"]")/AH$31,"")</f>
        <v>663.04367468421867</v>
      </c>
      <c r="AI26" s="17">
        <f t="shared" ref="AI26" si="239">IFERROR(AH26/AH$30,"")</f>
        <v>6.7827977937474054E-2</v>
      </c>
      <c r="AJ26" s="16">
        <f>IFERROR(CUBEVALUE("ThisWorkbookDataModel","[Measures].[Exp]","[Expenditures].[RecastObjectTitle].["&amp;$B26&amp;"]","[Expenditures].[SchoolYear].["&amp;RIGHT(AJ$7,7)&amp;"]","[DistrictBySize].[DistrictGroupTitle].["&amp;Districts!$N$2&amp;"]")/AJ$31,"")</f>
        <v>608.6630376009158</v>
      </c>
      <c r="AK26" s="17">
        <f t="shared" ref="AK26" si="240">IFERROR(AJ26/AJ$30,"")</f>
        <v>6.2730788341995108E-2</v>
      </c>
      <c r="AL26" s="16">
        <f>IFERROR(CUBEVALUE("ThisWorkbookDataModel","[Measures].[Exp]","[Expenditures].[RecastObjectTitle].["&amp;$B26&amp;"]","[Expenditures].[SchoolYear].["&amp;RIGHT(AL$7,7)&amp;"]","[DistrictBySize].[DistrictGroupTitle].["&amp;Districts!$N$2&amp;"]")/AL$31,"")</f>
        <v>619.66021040543887</v>
      </c>
      <c r="AM26" s="17">
        <f t="shared" ref="AM26" si="241">IFERROR(AL26/AL$30,"")</f>
        <v>6.3289229332392324E-2</v>
      </c>
      <c r="AN26" s="16">
        <f>IFERROR(CUBEVALUE("ThisWorkbookDataModel","[Measures].[Exp]","[Expenditures].[RecastObjectTitle].["&amp;$B26&amp;"]","[Expenditures].[SchoolYear].["&amp;RIGHT(AN$7,7)&amp;"]","[DistrictBySize].[DistrictGroupTitle].["&amp;Districts!$N$2&amp;"]")/AN$31,"")</f>
        <v>674.58453937806416</v>
      </c>
      <c r="AO26" s="17">
        <f t="shared" ref="AO26" si="242">IFERROR(AN26/AN$30,"")</f>
        <v>6.5519216421970811E-2</v>
      </c>
      <c r="AP26" s="16">
        <f>IFERROR(CUBEVALUE("ThisWorkbookDataModel","[Measures].[Exp]","[Expenditures].[RecastObjectTitle].["&amp;$B26&amp;"]","[Expenditures].[SchoolYear].["&amp;RIGHT(AP$7,7)&amp;"]","[DistrictBySize].[DistrictGroupTitle].["&amp;Districts!$N$2&amp;"]")/AP$31,"")</f>
        <v>668.7772661712504</v>
      </c>
      <c r="AQ26" s="17">
        <f t="shared" ref="AQ26" si="243">IFERROR(AP26/AP$30,"")</f>
        <v>6.3092797420504776E-2</v>
      </c>
      <c r="AR26" s="16">
        <f>IFERROR(CUBEVALUE("ThisWorkbookDataModel","[Measures].[Exp]","[Expenditures].[RecastObjectTitle].["&amp;$B26&amp;"]","[Expenditures].[SchoolYear].["&amp;RIGHT(AR$7,7)&amp;"]","[DistrictBySize].[DistrictGroupTitle].["&amp;Districts!$N$2&amp;"]")/AR$31,"")</f>
        <v>703.67713415697949</v>
      </c>
      <c r="AS26" s="17">
        <f t="shared" ref="AS26" si="244">IFERROR(AR26/AR$30,"")</f>
        <v>6.2202169700917874E-2</v>
      </c>
      <c r="AT26" s="16">
        <f>IFERROR(CUBEVALUE("ThisWorkbookDataModel","[Measures].[Exp]","[Expenditures].[RecastObjectTitle].["&amp;$B26&amp;"]","[Expenditures].[SchoolYear].["&amp;RIGHT(AT$7,7)&amp;"]","[DistrictBySize].[DistrictGroupTitle].["&amp;Districts!$N$2&amp;"]")/AT$31,"")</f>
        <v>707.5018267778313</v>
      </c>
      <c r="AU26" s="17">
        <f t="shared" ref="AU26" si="245">IFERROR(AT26/AT$30,"")</f>
        <v>5.9865080134074343E-2</v>
      </c>
      <c r="AV26" s="16">
        <f>IFERROR(CUBEVALUE("ThisWorkbookDataModel","[Measures].[Exp]","[Expenditures].[RecastObjectTitle].["&amp;$B26&amp;"]","[Expenditures].[SchoolYear].["&amp;RIGHT(AV$7,7)&amp;"]","[DistrictBySize].[DistrictGroupTitle].["&amp;Districts!$N$2&amp;"]")/AV$31,"")</f>
        <v>773.87219535282725</v>
      </c>
      <c r="AW26" s="17">
        <f t="shared" ref="AW26" si="246">IFERROR(AV26/AV$30,"")</f>
        <v>6.0582076914239398E-2</v>
      </c>
      <c r="AX26" s="16">
        <f>IFERROR(CUBEVALUE("ThisWorkbookDataModel","[Measures].[Exp]","[Expenditures].[RecastObjectTitle].["&amp;$B26&amp;"]","[Expenditures].[SchoolYear].["&amp;RIGHT(AX$7,7)&amp;"]","[DistrictBySize].[DistrictGroupTitle].["&amp;Districts!$N$2&amp;"]")/AX$31,"")</f>
        <v>767.79407611655336</v>
      </c>
      <c r="AY26" s="17">
        <f t="shared" si="192"/>
        <v>5.4061702828377134E-2</v>
      </c>
      <c r="AZ26" s="16">
        <f>IFERROR(CUBEVALUE("ThisWorkbookDataModel","[Measures].[Exp]","[Expenditures].[RecastObjectTitle].["&amp;$B26&amp;"]","[Expenditures].[SchoolYear].["&amp;RIGHT(AZ$7,7)&amp;"]","[DistrictBySize].[DistrictGroupTitle].["&amp;Districts!$N$2&amp;"]")/AZ$31,"")</f>
        <v>722.53042659694461</v>
      </c>
      <c r="BA26" s="17">
        <f t="shared" si="192"/>
        <v>4.9355234983399263E-2</v>
      </c>
      <c r="BB26" s="16">
        <f>IFERROR(CUBEVALUE("ThisWorkbookDataModel","[Measures].[Exp]","[Expenditures].[RecastObjectTitle].["&amp;$B26&amp;"]","[Expenditures].[SchoolYear].["&amp;RIGHT(BB$7,7)&amp;"]","[DistrictBySize].[DistrictGroupTitle].["&amp;Districts!$N$2&amp;"]")/BB$31,"")</f>
        <v>844.83748357634067</v>
      </c>
      <c r="BC26" s="17">
        <f t="shared" ref="BC26" si="247">IFERROR(BB26/BB$30,"")</f>
        <v>5.4462236867045176E-2</v>
      </c>
      <c r="BD26" s="16">
        <f>IFERROR(CUBEVALUE("ThisWorkbookDataModel","[Measures].[Exp]","[Expenditures].[RecastObjectTitle].["&amp;$B26&amp;"]","[Expenditures].[SchoolYear].["&amp;RIGHT(BD$7,7)&amp;"]","[DistrictBySize].[DistrictGroupTitle].["&amp;Districts!$N$2&amp;"]")/BD$31,"")</f>
        <v>1016.2456957868814</v>
      </c>
      <c r="BE26" s="17">
        <f t="shared" ref="BE26" si="248">IFERROR(BD26/BD$30,"")</f>
        <v>6.050170040726438E-2</v>
      </c>
      <c r="BF26" s="16">
        <f>IFERROR(CUBEVALUE("ThisWorkbookDataModel","[Measures].[Exp]","[Expenditures].[RecastObjectTitle].["&amp;$B26&amp;"]","[Expenditures].[SchoolYear].["&amp;RIGHT(BF$7,7)&amp;"]","[DistrictBySize].[DistrictGroupTitle].["&amp;Districts!$N$2&amp;"]")/BF$31,"")</f>
        <v>1026.9780536032131</v>
      </c>
      <c r="BG26" s="17">
        <f t="shared" ref="BG26" si="249">IFERROR(BF26/BF$30,"")</f>
        <v>5.7531246895991962E-2</v>
      </c>
      <c r="BH26" s="16">
        <f>IFERROR(CUBEVALUE("ThisWorkbookDataModel","[Measures].[Exp]","[Expenditures].[RecastObjectTitle].["&amp;$B26&amp;"]","[Expenditures].[SchoolYear].["&amp;RIGHT(BH$7,7)&amp;"]","[DistrictBySize].[DistrictGroupTitle].["&amp;Districts!$N$2&amp;"]")/BH$31,"")</f>
        <v>969.45982127896298</v>
      </c>
      <c r="BI26" s="43">
        <f t="shared" si="196"/>
        <v>5.2986171799371339E-2</v>
      </c>
      <c r="BJ26" s="16">
        <f>IFERROR(CUBEVALUE("ThisWorkbookDataModel","[Measures].[Exp]","[Expenditures].[RecastObjectTitle].["&amp;$B26&amp;"]","[Expenditures].[SchoolYear].["&amp;RIGHT(BJ$7,7)&amp;"]","[DistrictBySize].[DistrictGroupTitle].["&amp;Districts!$N$2&amp;"]")/BJ$31,"")</f>
        <v>1279.9740752881748</v>
      </c>
      <c r="BK26" s="43">
        <f t="shared" si="197"/>
        <v>6.6870286244055471E-2</v>
      </c>
      <c r="BM26" s="52" t="s">
        <v>687</v>
      </c>
      <c r="BN26" s="54" t="str">
        <f>HYPERLINK("#"&amp;ADDRESS(ROW(),COLUMN()-1),CHAR(128))</f>
        <v>€</v>
      </c>
    </row>
    <row r="27" spans="2:66" ht="14.25" customHeight="1" x14ac:dyDescent="0.15">
      <c r="B27" s="59" t="str">
        <f t="shared" si="168"/>
        <v>Purchased Services</v>
      </c>
      <c r="D27" s="16">
        <f>IFERROR(CUBEVALUE("ThisWorkbookDataModel","[Measures].[Exp]","[Expenditures].[RecastObjectTitle].["&amp;$B27&amp;"]","[Expenditures].[SchoolYear].["&amp;RIGHT(D$7,7)&amp;"]","[DistrictBySize].[DistrictGroupTitle].["&amp;Districts!$N$2&amp;"]")/D$31,"")</f>
        <v>484.20209404084676</v>
      </c>
      <c r="E27" s="17">
        <f t="shared" ref="E27" si="250">IFERROR(D27/D$30,"")</f>
        <v>8.4942891613576821E-2</v>
      </c>
      <c r="F27" s="16">
        <f>IFERROR(CUBEVALUE("ThisWorkbookDataModel","[Measures].[Exp]","[Expenditures].[RecastObjectTitle].["&amp;$B27&amp;"]","[Expenditures].[SchoolYear].["&amp;RIGHT(F$7,7)&amp;"]","[DistrictBySize].[DistrictGroupTitle].["&amp;Districts!$N$2&amp;"]")/F$31,"")</f>
        <v>511.37365153453226</v>
      </c>
      <c r="G27" s="17">
        <f t="shared" ref="G27" si="251">IFERROR(F27/F$30,"")</f>
        <v>8.8042800630729015E-2</v>
      </c>
      <c r="H27" s="16">
        <f>IFERROR(CUBEVALUE("ThisWorkbookDataModel","[Measures].[Exp]","[Expenditures].[RecastObjectTitle].["&amp;$B27&amp;"]","[Expenditures].[SchoolYear].["&amp;RIGHT(H$7,7)&amp;"]","[DistrictBySize].[DistrictGroupTitle].["&amp;Districts!$N$2&amp;"]")/H$31,"")</f>
        <v>539.95553042573022</v>
      </c>
      <c r="I27" s="17">
        <f t="shared" ref="I27" si="252">IFERROR(H27/H$30,"")</f>
        <v>8.8642570801433229E-2</v>
      </c>
      <c r="J27" s="16">
        <f>IFERROR(CUBEVALUE("ThisWorkbookDataModel","[Measures].[Exp]","[Expenditures].[RecastObjectTitle].["&amp;$B27&amp;"]","[Expenditures].[SchoolYear].["&amp;RIGHT(J$7,7)&amp;"]","[DistrictBySize].[DistrictGroupTitle].["&amp;Districts!$N$2&amp;"]")/J$31,"")</f>
        <v>565.41052337802239</v>
      </c>
      <c r="K27" s="17">
        <f t="shared" ref="K27" si="253">IFERROR(J27/J$30,"")</f>
        <v>9.1242770201417217E-2</v>
      </c>
      <c r="L27" s="16">
        <f>IFERROR(CUBEVALUE("ThisWorkbookDataModel","[Measures].[Exp]","[Expenditures].[RecastObjectTitle].["&amp;$B27&amp;"]","[Expenditures].[SchoolYear].["&amp;RIGHT(L$7,7)&amp;"]","[DistrictBySize].[DistrictGroupTitle].["&amp;Districts!$N$2&amp;"]")/L$31,"")</f>
        <v>605.70277584998712</v>
      </c>
      <c r="M27" s="17">
        <f t="shared" ref="M27" si="254">IFERROR(L27/L$30,"")</f>
        <v>9.3254102025533581E-2</v>
      </c>
      <c r="N27" s="16">
        <f>IFERROR(CUBEVALUE("ThisWorkbookDataModel","[Measures].[Exp]","[Expenditures].[RecastObjectTitle].["&amp;$B27&amp;"]","[Expenditures].[SchoolYear].["&amp;RIGHT(N$7,7)&amp;"]","[DistrictBySize].[DistrictGroupTitle].["&amp;Districts!$N$2&amp;"]")/N$31,"")</f>
        <v>641.86437147516722</v>
      </c>
      <c r="O27" s="17">
        <f t="shared" ref="O27" si="255">IFERROR(N27/N$30,"")</f>
        <v>9.3510861061366107E-2</v>
      </c>
      <c r="P27" s="16">
        <f>IFERROR(CUBEVALUE("ThisWorkbookDataModel","[Measures].[Exp]","[Expenditures].[RecastObjectTitle].["&amp;$B27&amp;"]","[Expenditures].[SchoolYear].["&amp;RIGHT(P$7,7)&amp;"]","[DistrictBySize].[DistrictGroupTitle].["&amp;Districts!$N$2&amp;"]")/P$31,"")</f>
        <v>717.5425534257497</v>
      </c>
      <c r="Q27" s="17">
        <f t="shared" ref="Q27" si="256">IFERROR(P27/P$30,"")</f>
        <v>0.10041931223588178</v>
      </c>
      <c r="R27" s="16">
        <f>IFERROR(CUBEVALUE("ThisWorkbookDataModel","[Measures].[Exp]","[Expenditures].[RecastObjectTitle].["&amp;$B27&amp;"]","[Expenditures].[SchoolYear].["&amp;RIGHT(R$7,7)&amp;"]","[DistrictBySize].[DistrictGroupTitle].["&amp;Districts!$N$2&amp;"]")/R$31,"")</f>
        <v>721.10718998043467</v>
      </c>
      <c r="S27" s="17">
        <f t="shared" ref="S27" si="257">IFERROR(R27/R$30,"")</f>
        <v>9.8125533002177578E-2</v>
      </c>
      <c r="T27" s="16">
        <f>IFERROR(CUBEVALUE("ThisWorkbookDataModel","[Measures].[Exp]","[Expenditures].[RecastObjectTitle].["&amp;$B27&amp;"]","[Expenditures].[SchoolYear].["&amp;RIGHT(T$7,7)&amp;"]","[DistrictBySize].[DistrictGroupTitle].["&amp;Districts!$N$2&amp;"]")/T$31,"")</f>
        <v>770.9640003550486</v>
      </c>
      <c r="U27" s="17">
        <f t="shared" ref="U27" si="258">IFERROR(T27/T$30,"")</f>
        <v>0.10177521404678019</v>
      </c>
      <c r="V27" s="16">
        <f>IFERROR(CUBEVALUE("ThisWorkbookDataModel","[Measures].[Exp]","[Expenditures].[RecastObjectTitle].["&amp;$B27&amp;"]","[Expenditures].[SchoolYear].["&amp;RIGHT(V$7,7)&amp;"]","[DistrictBySize].[DistrictGroupTitle].["&amp;Districts!$N$2&amp;"]")/V$31,"")</f>
        <v>757.03704878331587</v>
      </c>
      <c r="W27" s="17">
        <f t="shared" ref="W27" si="259">IFERROR(V27/V$30,"")</f>
        <v>9.6382168668575088E-2</v>
      </c>
      <c r="X27" s="16">
        <f>IFERROR(CUBEVALUE("ThisWorkbookDataModel","[Measures].[Exp]","[Expenditures].[RecastObjectTitle].["&amp;$B27&amp;"]","[Expenditures].[SchoolYear].["&amp;RIGHT(X$7,7)&amp;"]","[DistrictBySize].[DistrictGroupTitle].["&amp;Districts!$N$2&amp;"]")/X$31,"")</f>
        <v>823.97055575809816</v>
      </c>
      <c r="Y27" s="17">
        <f t="shared" ref="Y27" si="260">IFERROR(X27/X$30,"")</f>
        <v>0.10059969116075931</v>
      </c>
      <c r="Z27" s="16">
        <f>IFERROR(CUBEVALUE("ThisWorkbookDataModel","[Measures].[Exp]","[Expenditures].[RecastObjectTitle].["&amp;$B27&amp;"]","[Expenditures].[SchoolYear].["&amp;RIGHT(Z$7,7)&amp;"]","[DistrictBySize].[DistrictGroupTitle].["&amp;Districts!$N$2&amp;"]")/Z$31,"")</f>
        <v>875.4896006957631</v>
      </c>
      <c r="AA27" s="17">
        <f t="shared" ref="AA27" si="261">IFERROR(Z27/Z$30,"")</f>
        <v>0.10063308119671116</v>
      </c>
      <c r="AB27" s="16">
        <f>IFERROR(CUBEVALUE("ThisWorkbookDataModel","[Measures].[Exp]","[Expenditures].[RecastObjectTitle].["&amp;$B27&amp;"]","[Expenditures].[SchoolYear].["&amp;RIGHT(AB$7,7)&amp;"]","[DistrictBySize].[DistrictGroupTitle].["&amp;Districts!$N$2&amp;"]")/AB$31,"")</f>
        <v>965.28007965601046</v>
      </c>
      <c r="AC27" s="17">
        <f t="shared" ref="AC27" si="262">IFERROR(AB27/AB$30,"")</f>
        <v>0.10417751934555157</v>
      </c>
      <c r="AD27" s="16">
        <f>IFERROR(CUBEVALUE("ThisWorkbookDataModel","[Measures].[Exp]","[Expenditures].[RecastObjectTitle].["&amp;$B27&amp;"]","[Expenditures].[SchoolYear].["&amp;RIGHT(AD$7,7)&amp;"]","[DistrictBySize].[DistrictGroupTitle].["&amp;Districts!$N$2&amp;"]")/AD$31,"")</f>
        <v>1056.7222364100844</v>
      </c>
      <c r="AE27" s="17">
        <f t="shared" ref="AE27" si="263">IFERROR(AD27/AD$30,"")</f>
        <v>0.10769207646356409</v>
      </c>
      <c r="AF27" s="16">
        <f>IFERROR(CUBEVALUE("ThisWorkbookDataModel","[Measures].[Exp]","[Expenditures].[RecastObjectTitle].["&amp;$B27&amp;"]","[Expenditures].[SchoolYear].["&amp;RIGHT(AF$7,7)&amp;"]","[DistrictBySize].[DistrictGroupTitle].["&amp;Districts!$N$2&amp;"]")/AF$31,"")</f>
        <v>1088.9515881735927</v>
      </c>
      <c r="AG27" s="17">
        <f t="shared" ref="AG27" si="264">IFERROR(AF27/AF$30,"")</f>
        <v>0.11389633246901851</v>
      </c>
      <c r="AH27" s="16">
        <f>IFERROR(CUBEVALUE("ThisWorkbookDataModel","[Measures].[Exp]","[Expenditures].[RecastObjectTitle].["&amp;$B27&amp;"]","[Expenditures].[SchoolYear].["&amp;RIGHT(AH$7,7)&amp;"]","[DistrictBySize].[DistrictGroupTitle].["&amp;Districts!$N$2&amp;"]")/AH$31,"")</f>
        <v>1185.7981484032753</v>
      </c>
      <c r="AI27" s="17">
        <f t="shared" ref="AI27" si="265">IFERROR(AH27/AH$30,"")</f>
        <v>0.12130466471383003</v>
      </c>
      <c r="AJ27" s="16">
        <f>IFERROR(CUBEVALUE("ThisWorkbookDataModel","[Measures].[Exp]","[Expenditures].[RecastObjectTitle].["&amp;$B27&amp;"]","[Expenditures].[SchoolYear].["&amp;RIGHT(AJ$7,7)&amp;"]","[DistrictBySize].[DistrictGroupTitle].["&amp;Districts!$N$2&amp;"]")/AJ$31,"")</f>
        <v>1103.7992050039447</v>
      </c>
      <c r="AK27" s="17">
        <f t="shared" ref="AK27" si="266">IFERROR(AJ27/AJ$30,"")</f>
        <v>0.11376112893940045</v>
      </c>
      <c r="AL27" s="16">
        <f>IFERROR(CUBEVALUE("ThisWorkbookDataModel","[Measures].[Exp]","[Expenditures].[RecastObjectTitle].["&amp;$B27&amp;"]","[Expenditures].[SchoolYear].["&amp;RIGHT(AL$7,7)&amp;"]","[DistrictBySize].[DistrictGroupTitle].["&amp;Districts!$N$2&amp;"]")/AL$31,"")</f>
        <v>1111.8678257619981</v>
      </c>
      <c r="AM27" s="17">
        <f t="shared" ref="AM27" si="267">IFERROR(AL27/AL$30,"")</f>
        <v>0.11356103979294954</v>
      </c>
      <c r="AN27" s="16">
        <f>IFERROR(CUBEVALUE("ThisWorkbookDataModel","[Measures].[Exp]","[Expenditures].[RecastObjectTitle].["&amp;$B27&amp;"]","[Expenditures].[SchoolYear].["&amp;RIGHT(AN$7,7)&amp;"]","[DistrictBySize].[DistrictGroupTitle].["&amp;Districts!$N$2&amp;"]")/AN$31,"")</f>
        <v>1228.4478046954105</v>
      </c>
      <c r="AO27" s="17">
        <f t="shared" ref="AO27" si="268">IFERROR(AN27/AN$30,"")</f>
        <v>0.11931334455595258</v>
      </c>
      <c r="AP27" s="16">
        <f>IFERROR(CUBEVALUE("ThisWorkbookDataModel","[Measures].[Exp]","[Expenditures].[RecastObjectTitle].["&amp;$B27&amp;"]","[Expenditures].[SchoolYear].["&amp;RIGHT(AP$7,7)&amp;"]","[DistrictBySize].[DistrictGroupTitle].["&amp;Districts!$N$2&amp;"]")/AP$31,"")</f>
        <v>1262.5570617434059</v>
      </c>
      <c r="AQ27" s="17">
        <f t="shared" ref="AQ27" si="269">IFERROR(AP27/AP$30,"")</f>
        <v>0.11911029420071043</v>
      </c>
      <c r="AR27" s="16">
        <f>IFERROR(CUBEVALUE("ThisWorkbookDataModel","[Measures].[Exp]","[Expenditures].[RecastObjectTitle].["&amp;$B27&amp;"]","[Expenditures].[SchoolYear].["&amp;RIGHT(AR$7,7)&amp;"]","[DistrictBySize].[DistrictGroupTitle].["&amp;Districts!$N$2&amp;"]")/AR$31,"")</f>
        <v>1349.7464928153668</v>
      </c>
      <c r="AS27" s="17">
        <f t="shared" ref="AS27" si="270">IFERROR(AR27/AR$30,"")</f>
        <v>0.11931204855747185</v>
      </c>
      <c r="AT27" s="16">
        <f>IFERROR(CUBEVALUE("ThisWorkbookDataModel","[Measures].[Exp]","[Expenditures].[RecastObjectTitle].["&amp;$B27&amp;"]","[Expenditures].[SchoolYear].["&amp;RIGHT(AT$7,7)&amp;"]","[DistrictBySize].[DistrictGroupTitle].["&amp;Districts!$N$2&amp;"]")/AT$31,"")</f>
        <v>1376.8940990654048</v>
      </c>
      <c r="AU27" s="17">
        <f t="shared" ref="AU27" si="271">IFERROR(AT27/AT$30,"")</f>
        <v>0.11650553038440202</v>
      </c>
      <c r="AV27" s="16">
        <f>IFERROR(CUBEVALUE("ThisWorkbookDataModel","[Measures].[Exp]","[Expenditures].[RecastObjectTitle].["&amp;$B27&amp;"]","[Expenditures].[SchoolYear].["&amp;RIGHT(AV$7,7)&amp;"]","[DistrictBySize].[DistrictGroupTitle].["&amp;Districts!$N$2&amp;"]")/AV$31,"")</f>
        <v>1478.9134053630332</v>
      </c>
      <c r="AW27" s="17">
        <f t="shared" ref="AW27" si="272">IFERROR(AV27/AV$30,"")</f>
        <v>0.1157757653152975</v>
      </c>
      <c r="AX27" s="16">
        <f>IFERROR(CUBEVALUE("ThisWorkbookDataModel","[Measures].[Exp]","[Expenditures].[RecastObjectTitle].["&amp;$B27&amp;"]","[Expenditures].[SchoolYear].["&amp;RIGHT(AX$7,7)&amp;"]","[DistrictBySize].[DistrictGroupTitle].["&amp;Districts!$N$2&amp;"]")/AX$31,"")</f>
        <v>1639.6648814549249</v>
      </c>
      <c r="AY27" s="17">
        <f t="shared" si="192"/>
        <v>0.11545162735260033</v>
      </c>
      <c r="AZ27" s="16">
        <f>IFERROR(CUBEVALUE("ThisWorkbookDataModel","[Measures].[Exp]","[Expenditures].[RecastObjectTitle].["&amp;$B27&amp;"]","[Expenditures].[SchoolYear].["&amp;RIGHT(AZ$7,7)&amp;"]","[DistrictBySize].[DistrictGroupTitle].["&amp;Districts!$N$2&amp;"]")/AZ$31,"")</f>
        <v>1675.460069330451</v>
      </c>
      <c r="BA27" s="17">
        <f t="shared" si="192"/>
        <v>0.11444877943283631</v>
      </c>
      <c r="BB27" s="16">
        <f>IFERROR(CUBEVALUE("ThisWorkbookDataModel","[Measures].[Exp]","[Expenditures].[RecastObjectTitle].["&amp;$B27&amp;"]","[Expenditures].[SchoolYear].["&amp;RIGHT(BB$7,7)&amp;"]","[DistrictBySize].[DistrictGroupTitle].["&amp;Districts!$N$2&amp;"]")/BB$31,"")</f>
        <v>1818.6216020917307</v>
      </c>
      <c r="BC27" s="17">
        <f t="shared" ref="BC27" si="273">IFERROR(BB27/BB$30,"")</f>
        <v>0.11723698627263271</v>
      </c>
      <c r="BD27" s="16">
        <f>IFERROR(CUBEVALUE("ThisWorkbookDataModel","[Measures].[Exp]","[Expenditures].[RecastObjectTitle].["&amp;$B27&amp;"]","[Expenditures].[SchoolYear].["&amp;RIGHT(BD$7,7)&amp;"]","[DistrictBySize].[DistrictGroupTitle].["&amp;Districts!$N$2&amp;"]")/BD$31,"")</f>
        <v>1956.2224862356375</v>
      </c>
      <c r="BE27" s="17">
        <f t="shared" ref="BE27" si="274">IFERROR(BD27/BD$30,"")</f>
        <v>0.11646276809127347</v>
      </c>
      <c r="BF27" s="16">
        <f>IFERROR(CUBEVALUE("ThisWorkbookDataModel","[Measures].[Exp]","[Expenditures].[RecastObjectTitle].["&amp;$B27&amp;"]","[Expenditures].[SchoolYear].["&amp;RIGHT(BF$7,7)&amp;"]","[DistrictBySize].[DistrictGroupTitle].["&amp;Districts!$N$2&amp;"]")/BF$31,"")</f>
        <v>2128.5408117292554</v>
      </c>
      <c r="BG27" s="17">
        <f t="shared" ref="BG27" si="275">IFERROR(BF27/BF$30,"")</f>
        <v>0.11924072431552087</v>
      </c>
      <c r="BH27" s="16">
        <f>IFERROR(CUBEVALUE("ThisWorkbookDataModel","[Measures].[Exp]","[Expenditures].[RecastObjectTitle].["&amp;$B27&amp;"]","[Expenditures].[SchoolYear].["&amp;RIGHT(BH$7,7)&amp;"]","[DistrictBySize].[DistrictGroupTitle].["&amp;Districts!$N$2&amp;"]")/BH$31,"")</f>
        <v>2392.2331215155905</v>
      </c>
      <c r="BI27" s="43">
        <f t="shared" si="196"/>
        <v>0.13074835323608269</v>
      </c>
      <c r="BJ27" s="16">
        <f>IFERROR(CUBEVALUE("ThisWorkbookDataModel","[Measures].[Exp]","[Expenditures].[RecastObjectTitle].["&amp;$B27&amp;"]","[Expenditures].[SchoolYear].["&amp;RIGHT(BJ$7,7)&amp;"]","[DistrictBySize].[DistrictGroupTitle].["&amp;Districts!$N$2&amp;"]")/BJ$31,"")</f>
        <v>2421.7258003164357</v>
      </c>
      <c r="BK27" s="43">
        <f t="shared" si="197"/>
        <v>0.12651935738254283</v>
      </c>
    </row>
    <row r="28" spans="2:66" ht="14.25" customHeight="1" x14ac:dyDescent="0.15">
      <c r="B28" s="59" t="str">
        <f t="shared" si="168"/>
        <v>Travel</v>
      </c>
      <c r="D28" s="16">
        <f>IFERROR(CUBEVALUE("ThisWorkbookDataModel","[Measures].[Exp]","[Expenditures].[RecastObjectTitle].["&amp;$B28&amp;"]","[Expenditures].[SchoolYear].["&amp;RIGHT(D$7,7)&amp;"]","[DistrictBySize].[DistrictGroupTitle].["&amp;Districts!$N$2&amp;"]")/D$31,"")</f>
        <v>25.327022112654152</v>
      </c>
      <c r="E28" s="17">
        <f t="shared" ref="E28" si="276">IFERROR(D28/D$30,"")</f>
        <v>4.4430838294316826E-3</v>
      </c>
      <c r="F28" s="16">
        <f>IFERROR(CUBEVALUE("ThisWorkbookDataModel","[Measures].[Exp]","[Expenditures].[RecastObjectTitle].["&amp;$B28&amp;"]","[Expenditures].[SchoolYear].["&amp;RIGHT(F$7,7)&amp;"]","[DistrictBySize].[DistrictGroupTitle].["&amp;Districts!$N$2&amp;"]")/F$31,"")</f>
        <v>27.378820039182521</v>
      </c>
      <c r="G28" s="17">
        <f t="shared" ref="G28" si="277">IFERROR(F28/F$30,"")</f>
        <v>4.7137899791686415E-3</v>
      </c>
      <c r="H28" s="16">
        <f>IFERROR(CUBEVALUE("ThisWorkbookDataModel","[Measures].[Exp]","[Expenditures].[RecastObjectTitle].["&amp;$B28&amp;"]","[Expenditures].[SchoolYear].["&amp;RIGHT(H$7,7)&amp;"]","[DistrictBySize].[DistrictGroupTitle].["&amp;Districts!$N$2&amp;"]")/H$31,"")</f>
        <v>25.522080297858334</v>
      </c>
      <c r="I28" s="17">
        <f t="shared" ref="I28" si="278">IFERROR(H28/H$30,"")</f>
        <v>4.1898687620053037E-3</v>
      </c>
      <c r="J28" s="16">
        <f>IFERROR(CUBEVALUE("ThisWorkbookDataModel","[Measures].[Exp]","[Expenditures].[RecastObjectTitle].["&amp;$B28&amp;"]","[Expenditures].[SchoolYear].["&amp;RIGHT(J$7,7)&amp;"]","[DistrictBySize].[DistrictGroupTitle].["&amp;Districts!$N$2&amp;"]")/J$31,"")</f>
        <v>26.848558523228803</v>
      </c>
      <c r="K28" s="17">
        <f t="shared" ref="K28" si="279">IFERROR(J28/J$30,"")</f>
        <v>4.3326693690425378E-3</v>
      </c>
      <c r="L28" s="16">
        <f>IFERROR(CUBEVALUE("ThisWorkbookDataModel","[Measures].[Exp]","[Expenditures].[RecastObjectTitle].["&amp;$B28&amp;"]","[Expenditures].[SchoolYear].["&amp;RIGHT(L$7,7)&amp;"]","[DistrictBySize].[DistrictGroupTitle].["&amp;Districts!$N$2&amp;"]")/L$31,"")</f>
        <v>26.055236198370384</v>
      </c>
      <c r="M28" s="17">
        <f t="shared" ref="M28" si="280">IFERROR(L28/L$30,"")</f>
        <v>4.0114685809925681E-3</v>
      </c>
      <c r="N28" s="16">
        <f>IFERROR(CUBEVALUE("ThisWorkbookDataModel","[Measures].[Exp]","[Expenditures].[RecastObjectTitle].["&amp;$B28&amp;"]","[Expenditures].[SchoolYear].["&amp;RIGHT(N$7,7)&amp;"]","[DistrictBySize].[DistrictGroupTitle].["&amp;Districts!$N$2&amp;"]")/N$31,"")</f>
        <v>31.108888296837051</v>
      </c>
      <c r="O28" s="17">
        <f t="shared" ref="O28" si="281">IFERROR(N28/N$30,"")</f>
        <v>4.5321395930006583E-3</v>
      </c>
      <c r="P28" s="16">
        <f>IFERROR(CUBEVALUE("ThisWorkbookDataModel","[Measures].[Exp]","[Expenditures].[RecastObjectTitle].["&amp;$B28&amp;"]","[Expenditures].[SchoolYear].["&amp;RIGHT(P$7,7)&amp;"]","[DistrictBySize].[DistrictGroupTitle].["&amp;Districts!$N$2&amp;"]")/P$31,"")</f>
        <v>30.478627645526689</v>
      </c>
      <c r="Q28" s="17">
        <f t="shared" ref="Q28" si="282">IFERROR(P28/P$30,"")</f>
        <v>4.265451312183444E-3</v>
      </c>
      <c r="R28" s="16">
        <f>IFERROR(CUBEVALUE("ThisWorkbookDataModel","[Measures].[Exp]","[Expenditures].[RecastObjectTitle].["&amp;$B28&amp;"]","[Expenditures].[SchoolYear].["&amp;RIGHT(R$7,7)&amp;"]","[DistrictBySize].[DistrictGroupTitle].["&amp;Districts!$N$2&amp;"]")/R$31,"")</f>
        <v>30.409071314967221</v>
      </c>
      <c r="S28" s="17">
        <f t="shared" ref="S28" si="283">IFERROR(R28/R$30,"")</f>
        <v>4.1379511566974501E-3</v>
      </c>
      <c r="T28" s="16">
        <f>IFERROR(CUBEVALUE("ThisWorkbookDataModel","[Measures].[Exp]","[Expenditures].[RecastObjectTitle].["&amp;$B28&amp;"]","[Expenditures].[SchoolYear].["&amp;RIGHT(T$7,7)&amp;"]","[DistrictBySize].[DistrictGroupTitle].["&amp;Districts!$N$2&amp;"]")/T$31,"")</f>
        <v>30.891784825540487</v>
      </c>
      <c r="U28" s="17">
        <f t="shared" ref="U28" si="284">IFERROR(T28/T$30,"")</f>
        <v>4.0780347869142511E-3</v>
      </c>
      <c r="V28" s="16">
        <f>IFERROR(CUBEVALUE("ThisWorkbookDataModel","[Measures].[Exp]","[Expenditures].[RecastObjectTitle].["&amp;$B28&amp;"]","[Expenditures].[SchoolYear].["&amp;RIGHT(V$7,7)&amp;"]","[DistrictBySize].[DistrictGroupTitle].["&amp;Districts!$N$2&amp;"]")/V$31,"")</f>
        <v>31.142765885310645</v>
      </c>
      <c r="W28" s="17">
        <f t="shared" ref="W28" si="285">IFERROR(V28/V$30,"")</f>
        <v>3.9649411071598639E-3</v>
      </c>
      <c r="X28" s="16">
        <f>IFERROR(CUBEVALUE("ThisWorkbookDataModel","[Measures].[Exp]","[Expenditures].[RecastObjectTitle].["&amp;$B28&amp;"]","[Expenditures].[SchoolYear].["&amp;RIGHT(X$7,7)&amp;"]","[DistrictBySize].[DistrictGroupTitle].["&amp;Districts!$N$2&amp;"]")/X$31,"")</f>
        <v>32.307852945232263</v>
      </c>
      <c r="Y28" s="17">
        <f t="shared" ref="Y28" si="286">IFERROR(X28/X$30,"")</f>
        <v>3.9445099168225351E-3</v>
      </c>
      <c r="Z28" s="16">
        <f>IFERROR(CUBEVALUE("ThisWorkbookDataModel","[Measures].[Exp]","[Expenditures].[RecastObjectTitle].["&amp;$B28&amp;"]","[Expenditures].[SchoolYear].["&amp;RIGHT(Z$7,7)&amp;"]","[DistrictBySize].[DistrictGroupTitle].["&amp;Districts!$N$2&amp;"]")/Z$31,"")</f>
        <v>32.182487182014448</v>
      </c>
      <c r="AA28" s="17">
        <f t="shared" ref="AA28" si="287">IFERROR(Z28/Z$30,"")</f>
        <v>3.6992133808625483E-3</v>
      </c>
      <c r="AB28" s="16">
        <f>IFERROR(CUBEVALUE("ThisWorkbookDataModel","[Measures].[Exp]","[Expenditures].[RecastObjectTitle].["&amp;$B28&amp;"]","[Expenditures].[SchoolYear].["&amp;RIGHT(AB$7,7)&amp;"]","[DistrictBySize].[DistrictGroupTitle].["&amp;Districts!$N$2&amp;"]")/AB$31,"")</f>
        <v>34.162808261312428</v>
      </c>
      <c r="AC28" s="17">
        <f t="shared" ref="AC28" si="288">IFERROR(AB28/AB$30,"")</f>
        <v>3.6870092873039885E-3</v>
      </c>
      <c r="AD28" s="16">
        <f>IFERROR(CUBEVALUE("ThisWorkbookDataModel","[Measures].[Exp]","[Expenditures].[RecastObjectTitle].["&amp;$B28&amp;"]","[Expenditures].[SchoolYear].["&amp;RIGHT(AD$7,7)&amp;"]","[DistrictBySize].[DistrictGroupTitle].["&amp;Districts!$N$2&amp;"]")/AD$31,"")</f>
        <v>31.823543223114442</v>
      </c>
      <c r="AE28" s="17">
        <f t="shared" ref="AE28" si="289">IFERROR(AD28/AD$30,"")</f>
        <v>3.243182864938974E-3</v>
      </c>
      <c r="AF28" s="16">
        <f>IFERROR(CUBEVALUE("ThisWorkbookDataModel","[Measures].[Exp]","[Expenditures].[RecastObjectTitle].["&amp;$B28&amp;"]","[Expenditures].[SchoolYear].["&amp;RIGHT(AF$7,7)&amp;"]","[DistrictBySize].[DistrictGroupTitle].["&amp;Districts!$N$2&amp;"]")/AF$31,"")</f>
        <v>29.878398583222115</v>
      </c>
      <c r="AG28" s="17">
        <f t="shared" ref="AG28" si="290">IFERROR(AF28/AF$30,"")</f>
        <v>3.1250608894231482E-3</v>
      </c>
      <c r="AH28" s="16">
        <f>IFERROR(CUBEVALUE("ThisWorkbookDataModel","[Measures].[Exp]","[Expenditures].[RecastObjectTitle].["&amp;$B28&amp;"]","[Expenditures].[SchoolYear].["&amp;RIGHT(AH$7,7)&amp;"]","[DistrictBySize].[DistrictGroupTitle].["&amp;Districts!$N$2&amp;"]")/AH$31,"")</f>
        <v>30.204898567145474</v>
      </c>
      <c r="AI28" s="17">
        <f t="shared" ref="AI28" si="291">IFERROR(AH28/AH$30,"")</f>
        <v>3.0898978028735691E-3</v>
      </c>
      <c r="AJ28" s="16">
        <f>IFERROR(CUBEVALUE("ThisWorkbookDataModel","[Measures].[Exp]","[Expenditures].[RecastObjectTitle].["&amp;$B28&amp;"]","[Expenditures].[SchoolYear].["&amp;RIGHT(AJ$7,7)&amp;"]","[DistrictBySize].[DistrictGroupTitle].["&amp;Districts!$N$2&amp;"]")/AJ$31,"")</f>
        <v>31.699659679324395</v>
      </c>
      <c r="AK28" s="17">
        <f t="shared" ref="AK28" si="292">IFERROR(AJ28/AJ$30,"")</f>
        <v>3.2670698219082776E-3</v>
      </c>
      <c r="AL28" s="16">
        <f>IFERROR(CUBEVALUE("ThisWorkbookDataModel","[Measures].[Exp]","[Expenditures].[RecastObjectTitle].["&amp;$B28&amp;"]","[Expenditures].[SchoolYear].["&amp;RIGHT(AL$7,7)&amp;"]","[DistrictBySize].[DistrictGroupTitle].["&amp;Districts!$N$2&amp;"]")/AL$31,"")</f>
        <v>30.823134740140382</v>
      </c>
      <c r="AM28" s="17">
        <f t="shared" ref="AM28" si="293">IFERROR(AL28/AL$30,"")</f>
        <v>3.1481324935089799E-3</v>
      </c>
      <c r="AN28" s="16">
        <f>IFERROR(CUBEVALUE("ThisWorkbookDataModel","[Measures].[Exp]","[Expenditures].[RecastObjectTitle].["&amp;$B28&amp;"]","[Expenditures].[SchoolYear].["&amp;RIGHT(AN$7,7)&amp;"]","[DistrictBySize].[DistrictGroupTitle].["&amp;Districts!$N$2&amp;"]")/AN$31,"")</f>
        <v>33.685362422493277</v>
      </c>
      <c r="AO28" s="17">
        <f t="shared" ref="AO28" si="294">IFERROR(AN28/AN$30,"")</f>
        <v>3.2717004644764727E-3</v>
      </c>
      <c r="AP28" s="16">
        <f>IFERROR(CUBEVALUE("ThisWorkbookDataModel","[Measures].[Exp]","[Expenditures].[RecastObjectTitle].["&amp;$B28&amp;"]","[Expenditures].[SchoolYear].["&amp;RIGHT(AP$7,7)&amp;"]","[DistrictBySize].[DistrictGroupTitle].["&amp;Districts!$N$2&amp;"]")/AP$31,"")</f>
        <v>35.769594692717845</v>
      </c>
      <c r="AQ28" s="17">
        <f t="shared" ref="AQ28" si="295">IFERROR(AP28/AP$30,"")</f>
        <v>3.3745222900314941E-3</v>
      </c>
      <c r="AR28" s="16">
        <f>IFERROR(CUBEVALUE("ThisWorkbookDataModel","[Measures].[Exp]","[Expenditures].[RecastObjectTitle].["&amp;$B28&amp;"]","[Expenditures].[SchoolYear].["&amp;RIGHT(AR$7,7)&amp;"]","[DistrictBySize].[DistrictGroupTitle].["&amp;Districts!$N$2&amp;"]")/AR$31,"")</f>
        <v>42.27550604067482</v>
      </c>
      <c r="AS28" s="17">
        <f t="shared" ref="AS28" si="296">IFERROR(AR28/AR$30,"")</f>
        <v>3.7369811711795717E-3</v>
      </c>
      <c r="AT28" s="16">
        <f>IFERROR(CUBEVALUE("ThisWorkbookDataModel","[Measures].[Exp]","[Expenditures].[RecastObjectTitle].["&amp;$B28&amp;"]","[Expenditures].[SchoolYear].["&amp;RIGHT(AT$7,7)&amp;"]","[DistrictBySize].[DistrictGroupTitle].["&amp;Districts!$N$2&amp;"]")/AT$31,"")</f>
        <v>42.682753448473079</v>
      </c>
      <c r="AU28" s="17">
        <f t="shared" ref="AU28" si="297">IFERROR(AT28/AT$30,"")</f>
        <v>3.6115899052486279E-3</v>
      </c>
      <c r="AV28" s="16">
        <f>IFERROR(CUBEVALUE("ThisWorkbookDataModel","[Measures].[Exp]","[Expenditures].[RecastObjectTitle].["&amp;$B28&amp;"]","[Expenditures].[SchoolYear].["&amp;RIGHT(AV$7,7)&amp;"]","[DistrictBySize].[DistrictGroupTitle].["&amp;Districts!$N$2&amp;"]")/AV$31,"")</f>
        <v>48.987657139254033</v>
      </c>
      <c r="AW28" s="17">
        <f t="shared" ref="AW28" si="298">IFERROR(AV28/AV$30,"")</f>
        <v>3.8349665881271208E-3</v>
      </c>
      <c r="AX28" s="16">
        <f>IFERROR(CUBEVALUE("ThisWorkbookDataModel","[Measures].[Exp]","[Expenditures].[RecastObjectTitle].["&amp;$B28&amp;"]","[Expenditures].[SchoolYear].["&amp;RIGHT(AX$7,7)&amp;"]","[DistrictBySize].[DistrictGroupTitle].["&amp;Districts!$N$2&amp;"]")/AX$31,"")</f>
        <v>49.944910861455185</v>
      </c>
      <c r="AY28" s="17">
        <f t="shared" si="192"/>
        <v>3.5167071650757196E-3</v>
      </c>
      <c r="AZ28" s="16">
        <f>IFERROR(CUBEVALUE("ThisWorkbookDataModel","[Measures].[Exp]","[Expenditures].[RecastObjectTitle].["&amp;$B28&amp;"]","[Expenditures].[SchoolYear].["&amp;RIGHT(AZ$7,7)&amp;"]","[DistrictBySize].[DistrictGroupTitle].["&amp;Districts!$N$2&amp;"]")/AZ$31,"")</f>
        <v>22.893791685825519</v>
      </c>
      <c r="BA28" s="17">
        <f t="shared" si="192"/>
        <v>1.5638489767645851E-3</v>
      </c>
      <c r="BB28" s="16">
        <f>IFERROR(CUBEVALUE("ThisWorkbookDataModel","[Measures].[Exp]","[Expenditures].[RecastObjectTitle].["&amp;$B28&amp;"]","[Expenditures].[SchoolYear].["&amp;RIGHT(BB$7,7)&amp;"]","[DistrictBySize].[DistrictGroupTitle].["&amp;Districts!$N$2&amp;"]")/BB$31,"")</f>
        <v>7.5681493845078052</v>
      </c>
      <c r="BC28" s="17">
        <f t="shared" ref="BC28" si="299">IFERROR(BB28/BB$30,"")</f>
        <v>4.8787885532661885E-4</v>
      </c>
      <c r="BD28" s="16">
        <f>IFERROR(CUBEVALUE("ThisWorkbookDataModel","[Measures].[Exp]","[Expenditures].[RecastObjectTitle].["&amp;$B28&amp;"]","[Expenditures].[SchoolYear].["&amp;RIGHT(BD$7,7)&amp;"]","[DistrictBySize].[DistrictGroupTitle].["&amp;Districts!$N$2&amp;"]")/BD$31,"")</f>
        <v>40.850803354871317</v>
      </c>
      <c r="BE28" s="17">
        <f t="shared" ref="BE28" si="300">IFERROR(BD28/BD$30,"")</f>
        <v>2.4320329977474331E-3</v>
      </c>
      <c r="BF28" s="16">
        <f>IFERROR(CUBEVALUE("ThisWorkbookDataModel","[Measures].[Exp]","[Expenditures].[RecastObjectTitle].["&amp;$B28&amp;"]","[Expenditures].[SchoolYear].["&amp;RIGHT(BF$7,7)&amp;"]","[DistrictBySize].[DistrictGroupTitle].["&amp;Districts!$N$2&amp;"]")/BF$31,"")</f>
        <v>52.938964661834142</v>
      </c>
      <c r="BG28" s="17">
        <f t="shared" ref="BG28" si="301">IFERROR(BF28/BF$30,"")</f>
        <v>2.9656375184380522E-3</v>
      </c>
      <c r="BH28" s="16">
        <f>IFERROR(CUBEVALUE("ThisWorkbookDataModel","[Measures].[Exp]","[Expenditures].[RecastObjectTitle].["&amp;$B28&amp;"]","[Expenditures].[SchoolYear].["&amp;RIGHT(BH$7,7)&amp;"]","[DistrictBySize].[DistrictGroupTitle].["&amp;Districts!$N$2&amp;"]")/BH$31,"")</f>
        <v>48.017007623895005</v>
      </c>
      <c r="BI28" s="43">
        <f t="shared" si="196"/>
        <v>2.6243866526566625E-3</v>
      </c>
      <c r="BJ28" s="16">
        <f>IFERROR(CUBEVALUE("ThisWorkbookDataModel","[Measures].[Exp]","[Expenditures].[RecastObjectTitle].["&amp;$B28&amp;"]","[Expenditures].[SchoolYear].["&amp;RIGHT(BJ$7,7)&amp;"]","[DistrictBySize].[DistrictGroupTitle].["&amp;Districts!$N$2&amp;"]")/BJ$31,"")</f>
        <v>38.383790687841177</v>
      </c>
      <c r="BK28" s="43">
        <f t="shared" si="197"/>
        <v>2.0053023885268713E-3</v>
      </c>
    </row>
    <row r="29" spans="2:66" ht="14.25" customHeight="1" x14ac:dyDescent="0.15">
      <c r="B29" s="59" t="str">
        <f t="shared" si="168"/>
        <v>Capital Outlay</v>
      </c>
      <c r="D29" s="16">
        <f>IFERROR(CUBEVALUE("ThisWorkbookDataModel","[Measures].[Exp]","[Expenditures].[RecastObjectTitle].["&amp;$B29&amp;"]","[Expenditures].[SchoolYear].["&amp;RIGHT(D$7,7)&amp;"]","[DistrictBySize].[DistrictGroupTitle].["&amp;Districts!$N$2&amp;"]")/D$31,"")</f>
        <v>104.40590711535297</v>
      </c>
      <c r="E29" s="17">
        <f t="shared" ref="E29" si="302">IFERROR(D29/D$30,"")</f>
        <v>1.8315781284432977E-2</v>
      </c>
      <c r="F29" s="16">
        <f>IFERROR(CUBEVALUE("ThisWorkbookDataModel","[Measures].[Exp]","[Expenditures].[RecastObjectTitle].["&amp;$B29&amp;"]","[Expenditures].[SchoolYear].["&amp;RIGHT(F$7,7)&amp;"]","[DistrictBySize].[DistrictGroupTitle].["&amp;Districts!$N$2&amp;"]")/F$31,"")</f>
        <v>139.46219741597656</v>
      </c>
      <c r="G29" s="17">
        <f t="shared" ref="G29" si="303">IFERROR(F29/F$30,"")</f>
        <v>2.4011097180647444E-2</v>
      </c>
      <c r="H29" s="16">
        <f>IFERROR(CUBEVALUE("ThisWorkbookDataModel","[Measures].[Exp]","[Expenditures].[RecastObjectTitle].["&amp;$B29&amp;"]","[Expenditures].[SchoolYear].["&amp;RIGHT(H$7,7)&amp;"]","[DistrictBySize].[DistrictGroupTitle].["&amp;Districts!$N$2&amp;"]")/H$31,"")</f>
        <v>155.52602087675487</v>
      </c>
      <c r="I29" s="17">
        <f t="shared" ref="I29" si="304">IFERROR(H29/H$30,"")</f>
        <v>2.5532151335061089E-2</v>
      </c>
      <c r="J29" s="16">
        <f>IFERROR(CUBEVALUE("ThisWorkbookDataModel","[Measures].[Exp]","[Expenditures].[RecastObjectTitle].["&amp;$B29&amp;"]","[Expenditures].[SchoolYear].["&amp;RIGHT(J$7,7)&amp;"]","[DistrictBySize].[DistrictGroupTitle].["&amp;Districts!$N$2&amp;"]")/J$31,"")</f>
        <v>146.64600507515135</v>
      </c>
      <c r="K29" s="17">
        <f t="shared" ref="K29" si="305">IFERROR(J29/J$30,"")</f>
        <v>2.3664907511956643E-2</v>
      </c>
      <c r="L29" s="16">
        <f>IFERROR(CUBEVALUE("ThisWorkbookDataModel","[Measures].[Exp]","[Expenditures].[RecastObjectTitle].["&amp;$B29&amp;"]","[Expenditures].[SchoolYear].["&amp;RIGHT(L$7,7)&amp;"]","[DistrictBySize].[DistrictGroupTitle].["&amp;Districts!$N$2&amp;"]")/L$31,"")</f>
        <v>113.41042183565375</v>
      </c>
      <c r="M29" s="17">
        <f t="shared" ref="M29" si="306">IFERROR(L29/L$30,"")</f>
        <v>1.7460687766833322E-2</v>
      </c>
      <c r="N29" s="16">
        <f>IFERROR(CUBEVALUE("ThisWorkbookDataModel","[Measures].[Exp]","[Expenditures].[RecastObjectTitle].["&amp;$B29&amp;"]","[Expenditures].[SchoolYear].["&amp;RIGHT(N$7,7)&amp;"]","[DistrictBySize].[DistrictGroupTitle].["&amp;Districts!$N$2&amp;"]")/N$31,"")</f>
        <v>106.75644108123446</v>
      </c>
      <c r="O29" s="17">
        <f t="shared" ref="O29" si="307">IFERROR(N29/N$30,"")</f>
        <v>1.5552953510116204E-2</v>
      </c>
      <c r="P29" s="16">
        <f>IFERROR(CUBEVALUE("ThisWorkbookDataModel","[Measures].[Exp]","[Expenditures].[RecastObjectTitle].["&amp;$B29&amp;"]","[Expenditures].[SchoolYear].["&amp;RIGHT(P$7,7)&amp;"]","[DistrictBySize].[DistrictGroupTitle].["&amp;Districts!$N$2&amp;"]")/P$31,"")</f>
        <v>98.490752081699569</v>
      </c>
      <c r="Q29" s="17">
        <f t="shared" ref="Q29" si="308">IFERROR(P29/P$30,"")</f>
        <v>1.3783675321302676E-2</v>
      </c>
      <c r="R29" s="16">
        <f>IFERROR(CUBEVALUE("ThisWorkbookDataModel","[Measures].[Exp]","[Expenditures].[RecastObjectTitle].["&amp;$B29&amp;"]","[Expenditures].[SchoolYear].["&amp;RIGHT(R$7,7)&amp;"]","[DistrictBySize].[DistrictGroupTitle].["&amp;Districts!$N$2&amp;"]")/R$31,"")</f>
        <v>102.58480573845709</v>
      </c>
      <c r="S29" s="17">
        <f t="shared" ref="S29" si="309">IFERROR(R29/R$30,"")</f>
        <v>1.3959351509564155E-2</v>
      </c>
      <c r="T29" s="16">
        <f>IFERROR(CUBEVALUE("ThisWorkbookDataModel","[Measures].[Exp]","[Expenditures].[RecastObjectTitle].["&amp;$B29&amp;"]","[Expenditures].[SchoolYear].["&amp;RIGHT(T$7,7)&amp;"]","[DistrictBySize].[DistrictGroupTitle].["&amp;Districts!$N$2&amp;"]")/T$31,"")</f>
        <v>107.34261911591682</v>
      </c>
      <c r="U29" s="17">
        <f t="shared" ref="U29" si="310">IFERROR(T29/T$30,"")</f>
        <v>1.4170334842915201E-2</v>
      </c>
      <c r="V29" s="16">
        <f>IFERROR(CUBEVALUE("ThisWorkbookDataModel","[Measures].[Exp]","[Expenditures].[RecastObjectTitle].["&amp;$B29&amp;"]","[Expenditures].[SchoolYear].["&amp;RIGHT(V$7,7)&amp;"]","[DistrictBySize].[DistrictGroupTitle].["&amp;Districts!$N$2&amp;"]")/V$31,"")</f>
        <v>93.066707605628963</v>
      </c>
      <c r="W29" s="17">
        <f t="shared" ref="W29" si="311">IFERROR(V29/V$30,"")</f>
        <v>1.184878748575241E-2</v>
      </c>
      <c r="X29" s="16">
        <f>IFERROR(CUBEVALUE("ThisWorkbookDataModel","[Measures].[Exp]","[Expenditures].[RecastObjectTitle].["&amp;$B29&amp;"]","[Expenditures].[SchoolYear].["&amp;RIGHT(X$7,7)&amp;"]","[DistrictBySize].[DistrictGroupTitle].["&amp;Districts!$N$2&amp;"]")/X$31,"")</f>
        <v>54.5831929702384</v>
      </c>
      <c r="Y29" s="17">
        <f t="shared" ref="Y29" si="312">IFERROR(X29/X$30,"")</f>
        <v>6.6641366211466647E-3</v>
      </c>
      <c r="Z29" s="16">
        <f>IFERROR(CUBEVALUE("ThisWorkbookDataModel","[Measures].[Exp]","[Expenditures].[RecastObjectTitle].["&amp;$B29&amp;"]","[Expenditures].[SchoolYear].["&amp;RIGHT(Z$7,7)&amp;"]","[DistrictBySize].[DistrictGroupTitle].["&amp;Districts!$N$2&amp;"]")/Z$31,"")</f>
        <v>55.73806192016675</v>
      </c>
      <c r="AA29" s="17">
        <f t="shared" ref="AA29" si="313">IFERROR(Z29/Z$30,"")</f>
        <v>6.4068070100453912E-3</v>
      </c>
      <c r="AB29" s="16">
        <f>IFERROR(CUBEVALUE("ThisWorkbookDataModel","[Measures].[Exp]","[Expenditures].[RecastObjectTitle].["&amp;$B29&amp;"]","[Expenditures].[SchoolYear].["&amp;RIGHT(AB$7,7)&amp;"]","[DistrictBySize].[DistrictGroupTitle].["&amp;Districts!$N$2&amp;"]")/AB$31,"")</f>
        <v>56.934169374468986</v>
      </c>
      <c r="AC29" s="17">
        <f t="shared" ref="AC29" si="314">IFERROR(AB29/AB$30,"")</f>
        <v>6.1446005739032037E-3</v>
      </c>
      <c r="AD29" s="16">
        <f>IFERROR(CUBEVALUE("ThisWorkbookDataModel","[Measures].[Exp]","[Expenditures].[RecastObjectTitle].["&amp;$B29&amp;"]","[Expenditures].[SchoolYear].["&amp;RIGHT(AD$7,7)&amp;"]","[DistrictBySize].[DistrictGroupTitle].["&amp;Districts!$N$2&amp;"]")/AD$31,"")</f>
        <v>50.094172247765002</v>
      </c>
      <c r="AE29" s="17">
        <f t="shared" ref="AE29" si="315">IFERROR(AD29/AD$30,"")</f>
        <v>5.1051688345391351E-3</v>
      </c>
      <c r="AF29" s="16">
        <f>IFERROR(CUBEVALUE("ThisWorkbookDataModel","[Measures].[Exp]","[Expenditures].[RecastObjectTitle].["&amp;$B29&amp;"]","[Expenditures].[SchoolYear].["&amp;RIGHT(AF$7,7)&amp;"]","[DistrictBySize].[DistrictGroupTitle].["&amp;Districts!$N$2&amp;"]")/AF$31,"")</f>
        <v>52.048205789292979</v>
      </c>
      <c r="AG29" s="17">
        <f t="shared" ref="AG29" si="316">IFERROR(AF29/AF$30,"")</f>
        <v>5.4438597779501953E-3</v>
      </c>
      <c r="AH29" s="16">
        <f>IFERROR(CUBEVALUE("ThisWorkbookDataModel","[Measures].[Exp]","[Expenditures].[RecastObjectTitle].["&amp;$B29&amp;"]","[Expenditures].[SchoolYear].["&amp;RIGHT(AH$7,7)&amp;"]","[DistrictBySize].[DistrictGroupTitle].["&amp;Districts!$N$2&amp;"]")/AH$31,"")</f>
        <v>52.703954471721531</v>
      </c>
      <c r="AI29" s="17">
        <f t="shared" ref="AI29" si="317">IFERROR(AH29/AH$30,"")</f>
        <v>5.3915040556387194E-3</v>
      </c>
      <c r="AJ29" s="16">
        <f>IFERROR(CUBEVALUE("ThisWorkbookDataModel","[Measures].[Exp]","[Expenditures].[RecastObjectTitle].["&amp;$B29&amp;"]","[Expenditures].[SchoolYear].["&amp;RIGHT(AJ$7,7)&amp;"]","[DistrictBySize].[DistrictGroupTitle].["&amp;Districts!$N$2&amp;"]")/AJ$31,"")</f>
        <v>45.838435934914934</v>
      </c>
      <c r="AK29" s="17">
        <f t="shared" ref="AK29" si="318">IFERROR(AJ29/AJ$30,"")</f>
        <v>4.7242579965018809E-3</v>
      </c>
      <c r="AL29" s="16">
        <f>IFERROR(CUBEVALUE("ThisWorkbookDataModel","[Measures].[Exp]","[Expenditures].[RecastObjectTitle].["&amp;$B29&amp;"]","[Expenditures].[SchoolYear].["&amp;RIGHT(AL$7,7)&amp;"]","[DistrictBySize].[DistrictGroupTitle].["&amp;Districts!$N$2&amp;"]")/AL$31,"")</f>
        <v>54.235795941722671</v>
      </c>
      <c r="AM29" s="17">
        <f t="shared" ref="AM29" si="319">IFERROR(AL29/AL$30,"")</f>
        <v>5.5393934768453723E-3</v>
      </c>
      <c r="AN29" s="16">
        <f>IFERROR(CUBEVALUE("ThisWorkbookDataModel","[Measures].[Exp]","[Expenditures].[RecastObjectTitle].["&amp;$B29&amp;"]","[Expenditures].[SchoolYear].["&amp;RIGHT(AN$7,7)&amp;"]","[DistrictBySize].[DistrictGroupTitle].["&amp;Districts!$N$2&amp;"]")/AN$31,"")</f>
        <v>98.546778721355935</v>
      </c>
      <c r="AO29" s="17">
        <f t="shared" ref="AO29" si="320">IFERROR(AN29/AN$30,"")</f>
        <v>9.5713840828391562E-3</v>
      </c>
      <c r="AP29" s="16">
        <f>IFERROR(CUBEVALUE("ThisWorkbookDataModel","[Measures].[Exp]","[Expenditures].[RecastObjectTitle].["&amp;$B29&amp;"]","[Expenditures].[SchoolYear].["&amp;RIGHT(AP$7,7)&amp;"]","[DistrictBySize].[DistrictGroupTitle].["&amp;Districts!$N$2&amp;"]")/AP$31,"")</f>
        <v>81.477278305435078</v>
      </c>
      <c r="AQ29" s="17">
        <f t="shared" ref="AQ29" si="321">IFERROR(AP29/AP$30,"")</f>
        <v>7.6866090917369337E-3</v>
      </c>
      <c r="AR29" s="16">
        <f>IFERROR(CUBEVALUE("ThisWorkbookDataModel","[Measures].[Exp]","[Expenditures].[RecastObjectTitle].["&amp;$B29&amp;"]","[Expenditures].[SchoolYear].["&amp;RIGHT(AR$7,7)&amp;"]","[DistrictBySize].[DistrictGroupTitle].["&amp;Districts!$N$2&amp;"]")/AR$31,"")</f>
        <v>96.278518204806957</v>
      </c>
      <c r="AS29" s="17">
        <f t="shared" ref="AS29" si="322">IFERROR(AR29/AR$30,"")</f>
        <v>8.5106257361949739E-3</v>
      </c>
      <c r="AT29" s="16">
        <f>IFERROR(CUBEVALUE("ThisWorkbookDataModel","[Measures].[Exp]","[Expenditures].[RecastObjectTitle].["&amp;$B29&amp;"]","[Expenditures].[SchoolYear].["&amp;RIGHT(AT$7,7)&amp;"]","[DistrictBySize].[DistrictGroupTitle].["&amp;Districts!$N$2&amp;"]")/AT$31,"")</f>
        <v>88.350477104450007</v>
      </c>
      <c r="AU29" s="17">
        <f t="shared" ref="AU29" si="323">IFERROR(AT29/AT$30,"")</f>
        <v>7.4757522759053997E-3</v>
      </c>
      <c r="AV29" s="16">
        <f>IFERROR(CUBEVALUE("ThisWorkbookDataModel","[Measures].[Exp]","[Expenditures].[RecastObjectTitle].["&amp;$B29&amp;"]","[Expenditures].[SchoolYear].["&amp;RIGHT(AV$7,7)&amp;"]","[DistrictBySize].[DistrictGroupTitle].["&amp;Districts!$N$2&amp;"]")/AV$31,"")</f>
        <v>87.267826825127329</v>
      </c>
      <c r="AW29" s="17">
        <f t="shared" ref="AW29" si="324">IFERROR(AV29/AV$30,"")</f>
        <v>6.8317045483821479E-3</v>
      </c>
      <c r="AX29" s="16">
        <f>IFERROR(CUBEVALUE("ThisWorkbookDataModel","[Measures].[Exp]","[Expenditures].[RecastObjectTitle].["&amp;$B29&amp;"]","[Expenditures].[SchoolYear].["&amp;RIGHT(AX$7,7)&amp;"]","[DistrictBySize].[DistrictGroupTitle].["&amp;Districts!$N$2&amp;"]")/AX$31,"")</f>
        <v>74.602806228714329</v>
      </c>
      <c r="AY29" s="17">
        <f t="shared" si="192"/>
        <v>5.2529120319593512E-3</v>
      </c>
      <c r="AZ29" s="16">
        <f>IFERROR(CUBEVALUE("ThisWorkbookDataModel","[Measures].[Exp]","[Expenditures].[RecastObjectTitle].["&amp;$B29&amp;"]","[Expenditures].[SchoolYear].["&amp;RIGHT(AZ$7,7)&amp;"]","[DistrictBySize].[DistrictGroupTitle].["&amp;Districts!$N$2&amp;"]")/AZ$31,"")</f>
        <v>90.97382097231251</v>
      </c>
      <c r="BA29" s="17">
        <f t="shared" si="192"/>
        <v>6.2143186586257008E-3</v>
      </c>
      <c r="BB29" s="16">
        <f>IFERROR(CUBEVALUE("ThisWorkbookDataModel","[Measures].[Exp]","[Expenditures].[RecastObjectTitle].["&amp;$B29&amp;"]","[Expenditures].[SchoolYear].["&amp;RIGHT(BB$7,7)&amp;"]","[DistrictBySize].[DistrictGroupTitle].["&amp;Districts!$N$2&amp;"]")/BB$31,"")</f>
        <v>92.506865007010205</v>
      </c>
      <c r="BC29" s="17">
        <f t="shared" ref="BC29" si="325">IFERROR(BB29/BB$30,"")</f>
        <v>5.9634318928562429E-3</v>
      </c>
      <c r="BD29" s="16">
        <f>IFERROR(CUBEVALUE("ThisWorkbookDataModel","[Measures].[Exp]","[Expenditures].[RecastObjectTitle].["&amp;$B29&amp;"]","[Expenditures].[SchoolYear].["&amp;RIGHT(BD$7,7)&amp;"]","[DistrictBySize].[DistrictGroupTitle].["&amp;Districts!$N$2&amp;"]")/BD$31,"")</f>
        <v>118.36975133991714</v>
      </c>
      <c r="BE29" s="17">
        <f t="shared" ref="BE29" si="326">IFERROR(BD29/BD$30,"")</f>
        <v>7.0470864108357458E-3</v>
      </c>
      <c r="BF29" s="16">
        <f>IFERROR(CUBEVALUE("ThisWorkbookDataModel","[Measures].[Exp]","[Expenditures].[RecastObjectTitle].["&amp;$B29&amp;"]","[Expenditures].[SchoolYear].["&amp;RIGHT(BF$7,7)&amp;"]","[DistrictBySize].[DistrictGroupTitle].["&amp;Districts!$N$2&amp;"]")/BF$31,"")</f>
        <v>122.10700050493479</v>
      </c>
      <c r="BG29" s="17">
        <f t="shared" ref="BG29" si="327">IFERROR(BF29/BF$30,"")</f>
        <v>6.840426598339569E-3</v>
      </c>
      <c r="BH29" s="16">
        <f>IFERROR(CUBEVALUE("ThisWorkbookDataModel","[Measures].[Exp]","[Expenditures].[RecastObjectTitle].["&amp;$B29&amp;"]","[Expenditures].[SchoolYear].["&amp;RIGHT(BH$7,7)&amp;"]","[DistrictBySize].[DistrictGroupTitle].["&amp;Districts!$N$2&amp;"]")/BH$31,"")</f>
        <v>92.184079287491983</v>
      </c>
      <c r="BI29" s="43">
        <f t="shared" si="196"/>
        <v>5.0383536842713616E-3</v>
      </c>
      <c r="BJ29" s="16">
        <f>IFERROR(CUBEVALUE("ThisWorkbookDataModel","[Measures].[Exp]","[Expenditures].[RecastObjectTitle].["&amp;$B29&amp;"]","[Expenditures].[SchoolYear].["&amp;RIGHT(BJ$7,7)&amp;"]","[DistrictBySize].[DistrictGroupTitle].["&amp;Districts!$N$2&amp;"]")/BJ$31,"")</f>
        <v>49.804556997320979</v>
      </c>
      <c r="BK29" s="43">
        <f t="shared" si="197"/>
        <v>2.6019628420360071E-3</v>
      </c>
    </row>
    <row r="30" spans="2:66" ht="14.25" customHeight="1" x14ac:dyDescent="0.15">
      <c r="B30" s="60" t="str">
        <f>B19</f>
        <v>Total All Objects</v>
      </c>
      <c r="D30" s="19">
        <f t="shared" ref="D30" si="328">SUM(D23:D29)</f>
        <v>5700.3250636154989</v>
      </c>
      <c r="E30" s="21">
        <f>SUM(E23:E29)</f>
        <v>1</v>
      </c>
      <c r="F30" s="19">
        <f t="shared" ref="F30" si="329">SUM(F23:F29)</f>
        <v>5808.2392639841901</v>
      </c>
      <c r="G30" s="21">
        <f>SUM(G23:G29)</f>
        <v>1</v>
      </c>
      <c r="H30" s="19">
        <f t="shared" ref="H30" si="330">SUM(H23:H29)</f>
        <v>6091.379407703278</v>
      </c>
      <c r="I30" s="21">
        <f>SUM(I23:I29)</f>
        <v>0.99999999999999989</v>
      </c>
      <c r="J30" s="19">
        <f t="shared" ref="J30" si="331">SUM(J23:J29)</f>
        <v>6196.770682541598</v>
      </c>
      <c r="K30" s="21">
        <f>SUM(K23:K29)</f>
        <v>1.0000000000000002</v>
      </c>
      <c r="L30" s="19">
        <f t="shared" ref="L30" si="332">SUM(L23:L29)</f>
        <v>6495.186406750684</v>
      </c>
      <c r="M30" s="21">
        <f>SUM(M23:M29)</f>
        <v>0.99999999999999989</v>
      </c>
      <c r="N30" s="19">
        <f t="shared" ref="N30" si="333">SUM(N23:N29)</f>
        <v>6864.0622510570875</v>
      </c>
      <c r="O30" s="21">
        <f>SUM(O23:O29)</f>
        <v>1</v>
      </c>
      <c r="P30" s="19">
        <f t="shared" ref="P30" si="334">SUM(P23:P29)</f>
        <v>7145.4637305249107</v>
      </c>
      <c r="Q30" s="21">
        <f>SUM(Q23:Q29)</f>
        <v>0.99999999999999989</v>
      </c>
      <c r="R30" s="19">
        <f t="shared" ref="R30" si="335">SUM(R23:R29)</f>
        <v>7348.8231647560278</v>
      </c>
      <c r="S30" s="21">
        <f>SUM(S23:S29)</f>
        <v>1</v>
      </c>
      <c r="T30" s="19">
        <f t="shared" ref="T30" si="336">SUM(T23:T29)</f>
        <v>7575.1646171992425</v>
      </c>
      <c r="U30" s="21">
        <f>SUM(U23:U29)</f>
        <v>1</v>
      </c>
      <c r="V30" s="19">
        <f t="shared" ref="V30" si="337">SUM(V23:V29)</f>
        <v>7854.5342903260898</v>
      </c>
      <c r="W30" s="21">
        <f>SUM(W23:W29)</f>
        <v>1</v>
      </c>
      <c r="X30" s="19">
        <f t="shared" ref="X30" si="338">SUM(X23:X29)</f>
        <v>8190.5873293525819</v>
      </c>
      <c r="Y30" s="21">
        <f>SUM(Y23:Y29)</f>
        <v>0.99999999999999989</v>
      </c>
      <c r="Z30" s="19">
        <f t="shared" ref="Z30" si="339">SUM(Z23:Z29)</f>
        <v>8699.8190881625851</v>
      </c>
      <c r="AA30" s="21">
        <f>SUM(AA23:AA29)</f>
        <v>1.0000000000000004</v>
      </c>
      <c r="AB30" s="19">
        <f t="shared" ref="AB30" si="340">SUM(AB23:AB29)</f>
        <v>9265.723408658112</v>
      </c>
      <c r="AC30" s="21">
        <f>SUM(AC23:AC29)</f>
        <v>1</v>
      </c>
      <c r="AD30" s="19">
        <f t="shared" ref="AD30" si="341">SUM(AD23:AD29)</f>
        <v>9812.4418351949007</v>
      </c>
      <c r="AE30" s="21">
        <f>SUM(AE23:AE29)</f>
        <v>0.99999999999999989</v>
      </c>
      <c r="AF30" s="19">
        <f t="shared" ref="AF30" si="342">SUM(AF23:AF29)</f>
        <v>9560.9012561471518</v>
      </c>
      <c r="AG30" s="21">
        <f>SUM(AG23:AG29)</f>
        <v>0.99999999999999989</v>
      </c>
      <c r="AH30" s="19">
        <f t="shared" ref="AH30" si="343">SUM(AH23:AH29)</f>
        <v>9775.3713857640432</v>
      </c>
      <c r="AI30" s="21">
        <f>SUM(AI23:AI29)</f>
        <v>1</v>
      </c>
      <c r="AJ30" s="19">
        <f t="shared" ref="AJ30" si="344">SUM(AJ23:AJ29)</f>
        <v>9702.7799855250105</v>
      </c>
      <c r="AK30" s="21">
        <f>SUM(AK23:AK29)</f>
        <v>0.99999999999999989</v>
      </c>
      <c r="AL30" s="19">
        <f t="shared" ref="AL30" si="345">SUM(AL23:AL29)</f>
        <v>9790.9267807798697</v>
      </c>
      <c r="AM30" s="21">
        <f>SUM(AM23:AM29)</f>
        <v>1.0000000000000002</v>
      </c>
      <c r="AN30" s="19">
        <f t="shared" ref="AN30" si="346">SUM(AN23:AN29)</f>
        <v>10295.979961565186</v>
      </c>
      <c r="AO30" s="21">
        <f>SUM(AO23:AO29)</f>
        <v>1</v>
      </c>
      <c r="AP30" s="19">
        <f t="shared" ref="AP30" si="347">SUM(AP23:AP29)</f>
        <v>10599.898776304723</v>
      </c>
      <c r="AQ30" s="21">
        <f>SUM(AQ23:AQ29)</f>
        <v>1.0000000000000002</v>
      </c>
      <c r="AR30" s="19">
        <f t="shared" ref="AR30" si="348">SUM(AR23:AR29)</f>
        <v>11312.742586639961</v>
      </c>
      <c r="AS30" s="21">
        <f>SUM(AS23:AS29)</f>
        <v>0.99999999999999989</v>
      </c>
      <c r="AT30" s="19">
        <f t="shared" ref="AT30" si="349">SUM(AT23:AT29)</f>
        <v>11818.272441852649</v>
      </c>
      <c r="AU30" s="21">
        <f>SUM(AU23:AU29)</f>
        <v>1</v>
      </c>
      <c r="AV30" s="19">
        <f t="shared" ref="AV30" si="350">SUM(AV23:AV29)</f>
        <v>12773.946268767388</v>
      </c>
      <c r="AW30" s="21">
        <f>SUM(AW23:AW29)</f>
        <v>1</v>
      </c>
      <c r="AX30" s="19">
        <f t="shared" ref="AX30" si="351">SUM(AX23:AX29)</f>
        <v>14202.180766558025</v>
      </c>
      <c r="AY30" s="21">
        <f>SUM(AY23:AY29)</f>
        <v>1</v>
      </c>
      <c r="AZ30" s="63">
        <f t="shared" ref="AZ30" si="352">SUM(AZ23:AZ29)</f>
        <v>14639.387834744768</v>
      </c>
      <c r="BA30" s="68">
        <f>SUM(BA23:BA29)</f>
        <v>0.99999999999999989</v>
      </c>
      <c r="BB30" s="63">
        <f t="shared" ref="BB30" si="353">SUM(BB23:BB29)</f>
        <v>15512.353736751264</v>
      </c>
      <c r="BC30" s="68">
        <f>SUM(BC23:BC29)</f>
        <v>1</v>
      </c>
      <c r="BD30" s="63">
        <f t="shared" ref="BD30" si="354">SUM(BD23:BD29)</f>
        <v>16796.977422883501</v>
      </c>
      <c r="BE30" s="68">
        <f>SUM(BE23:BE29)</f>
        <v>0.99999999999999978</v>
      </c>
      <c r="BF30" s="63">
        <f t="shared" ref="BF30" si="355">SUM(BF23:BF29)</f>
        <v>17850.787337528742</v>
      </c>
      <c r="BG30" s="68">
        <f>SUM(BG23:BG29)</f>
        <v>1.0000000000000002</v>
      </c>
      <c r="BH30" s="63">
        <f t="shared" ref="BH30:BJ30" si="356">SUM(BH23:BH29)</f>
        <v>18296.468462559609</v>
      </c>
      <c r="BI30" s="69">
        <f>SUM(BI23:BI29)</f>
        <v>1.0000000000000002</v>
      </c>
      <c r="BJ30" s="63">
        <f t="shared" si="356"/>
        <v>19141.148440978297</v>
      </c>
      <c r="BK30" s="69">
        <f>SUM(BK23:BK29)</f>
        <v>1</v>
      </c>
    </row>
    <row r="31" spans="2:66" ht="14.25" customHeight="1" x14ac:dyDescent="0.15">
      <c r="B31" s="61" t="str">
        <f t="shared" si="168"/>
        <v>Total FTE Enrollment</v>
      </c>
      <c r="C31" s="36"/>
      <c r="D31" s="35" vm="32">
        <f>IFERROR(CUBEVALUE("ThisWorkbookDataModel","[Measures].[Enr]","[Enrollment].[SchoolYear].["&amp;RIGHT(D$7,7)&amp;"]","[DistrictBySize].[DistrictGroupTitle].["&amp;Districts!$N$2&amp;"]"),"")</f>
        <v>89742.28</v>
      </c>
      <c r="E31" s="35"/>
      <c r="F31" s="35" vm="33">
        <f>IFERROR(CUBEVALUE("ThisWorkbookDataModel","[Measures].[Enr]","[Enrollment].[SchoolYear].["&amp;RIGHT(F$7,7)&amp;"]","[DistrictBySize].[DistrictGroupTitle].["&amp;Districts!$N$2&amp;"]"),"")</f>
        <v>91765.42</v>
      </c>
      <c r="G31" s="35"/>
      <c r="H31" s="35" vm="36">
        <f>IFERROR(CUBEVALUE("ThisWorkbookDataModel","[Measures].[Enr]","[Enrollment].[SchoolYear].["&amp;RIGHT(H$7,7)&amp;"]","[DistrictBySize].[DistrictGroupTitle].["&amp;Districts!$N$2&amp;"]"),"")</f>
        <v>92983.8</v>
      </c>
      <c r="I31" s="35"/>
      <c r="J31" s="35" vm="38">
        <f>IFERROR(CUBEVALUE("ThisWorkbookDataModel","[Measures].[Enr]","[Enrollment].[SchoolYear].["&amp;RIGHT(J$7,7)&amp;"]","[DistrictBySize].[DistrictGroupTitle].["&amp;Districts!$N$2&amp;"]"),"")</f>
        <v>94629.69</v>
      </c>
      <c r="K31" s="35"/>
      <c r="L31" s="35" vm="31">
        <f>IFERROR(CUBEVALUE("ThisWorkbookDataModel","[Measures].[Enr]","[Enrollment].[SchoolYear].["&amp;RIGHT(L$7,7)&amp;"]","[DistrictBySize].[DistrictGroupTitle].["&amp;Districts!$N$2&amp;"]"),"")</f>
        <v>95013.78</v>
      </c>
      <c r="M31" s="35"/>
      <c r="N31" s="35" vm="34">
        <f>IFERROR(CUBEVALUE("ThisWorkbookDataModel","[Measures].[Enr]","[Enrollment].[SchoolYear].["&amp;RIGHT(N$7,7)&amp;"]","[DistrictBySize].[DistrictGroupTitle].["&amp;Districts!$N$2&amp;"]"),"")</f>
        <v>94999.19</v>
      </c>
      <c r="O31" s="35"/>
      <c r="P31" s="35" vm="35">
        <f>IFERROR(CUBEVALUE("ThisWorkbookDataModel","[Measures].[Enr]","[Enrollment].[SchoolYear].["&amp;RIGHT(P$7,7)&amp;"]","[DistrictBySize].[DistrictGroupTitle].["&amp;Districts!$N$2&amp;"]"),"")</f>
        <v>94911.63</v>
      </c>
      <c r="Q31" s="35"/>
      <c r="R31" s="35" vm="37">
        <f>IFERROR(CUBEVALUE("ThisWorkbookDataModel","[Measures].[Enr]","[Enrollment].[SchoolYear].["&amp;RIGHT(R$7,7)&amp;"]","[DistrictBySize].[DistrictGroupTitle].["&amp;Districts!$N$2&amp;"]"),"")</f>
        <v>95274.39</v>
      </c>
      <c r="S31" s="35"/>
      <c r="T31" s="35" vm="39">
        <f>IFERROR(CUBEVALUE("ThisWorkbookDataModel","[Measures].[Enr]","[Enrollment].[SchoolYear].["&amp;RIGHT(T$7,7)&amp;"]","[DistrictBySize].[DistrictGroupTitle].["&amp;Districts!$N$2&amp;"]"),"")</f>
        <v>95310.94</v>
      </c>
      <c r="U31" s="35"/>
      <c r="V31" s="35" vm="40">
        <f>IFERROR(CUBEVALUE("ThisWorkbookDataModel","[Measures].[Enr]","[Enrollment].[SchoolYear].["&amp;RIGHT(V$7,7)&amp;"]","[DistrictBySize].[DistrictGroupTitle].["&amp;Districts!$N$2&amp;"]"),"")</f>
        <v>95475.47</v>
      </c>
      <c r="W31" s="35"/>
      <c r="X31" s="35" vm="41">
        <f>IFERROR(CUBEVALUE("ThisWorkbookDataModel","[Measures].[Enr]","[Enrollment].[SchoolYear].["&amp;RIGHT(X$7,7)&amp;"]","[DistrictBySize].[DistrictGroupTitle].["&amp;Districts!$N$2&amp;"]"),"")</f>
        <v>95288.58</v>
      </c>
      <c r="Y31" s="35"/>
      <c r="Z31" s="35" vm="42">
        <f>IFERROR(CUBEVALUE("ThisWorkbookDataModel","[Measures].[Enr]","[Enrollment].[SchoolYear].["&amp;RIGHT(Z$7,7)&amp;"]","[DistrictBySize].[DistrictGroupTitle].["&amp;Districts!$N$2&amp;"]"),"")</f>
        <v>95572.74</v>
      </c>
      <c r="AA31" s="35"/>
      <c r="AB31" s="35" vm="43">
        <f>IFERROR(CUBEVALUE("ThisWorkbookDataModel","[Measures].[Enr]","[Enrollment].[SchoolYear].["&amp;RIGHT(AB$7,7)&amp;"]","[DistrictBySize].[DistrictGroupTitle].["&amp;Districts!$N$2&amp;"]"),"")</f>
        <v>95877.26</v>
      </c>
      <c r="AC31" s="35"/>
      <c r="AD31" s="35" vm="44">
        <f>IFERROR(CUBEVALUE("ThisWorkbookDataModel","[Measures].[Enr]","[Enrollment].[SchoolYear].["&amp;RIGHT(AD$7,7)&amp;"]","[DistrictBySize].[DistrictGroupTitle].["&amp;Districts!$N$2&amp;"]"),"")</f>
        <v>96169.84</v>
      </c>
      <c r="AE31" s="35"/>
      <c r="AF31" s="35" vm="45">
        <f>IFERROR(CUBEVALUE("ThisWorkbookDataModel","[Measures].[Enr]","[Enrollment].[SchoolYear].["&amp;RIGHT(AF$7,7)&amp;"]","[DistrictBySize].[DistrictGroupTitle].["&amp;Districts!$N$2&amp;"]"),"")</f>
        <v>97166.96</v>
      </c>
      <c r="AG31" s="35"/>
      <c r="AH31" s="35" vm="46">
        <f>IFERROR(CUBEVALUE("ThisWorkbookDataModel","[Measures].[Enr]","[Enrollment].[SchoolYear].["&amp;RIGHT(AH$7,7)&amp;"]","[DistrictBySize].[DistrictGroupTitle].["&amp;Districts!$N$2&amp;"]"),"")</f>
        <v>97119.42</v>
      </c>
      <c r="AI31" s="35"/>
      <c r="AJ31" s="35" vm="47">
        <f>IFERROR(CUBEVALUE("ThisWorkbookDataModel","[Measures].[Enr]","[Enrollment].[SchoolYear].["&amp;RIGHT(AJ$7,7)&amp;"]","[DistrictBySize].[DistrictGroupTitle].["&amp;Districts!$N$2&amp;"]"),"")</f>
        <v>96594.19</v>
      </c>
      <c r="AK31" s="35"/>
      <c r="AL31" s="35" vm="48">
        <f>IFERROR(CUBEVALUE("ThisWorkbookDataModel","[Measures].[Enr]","[Enrollment].[SchoolYear].["&amp;RIGHT(AL$7,7)&amp;"]","[DistrictBySize].[DistrictGroupTitle].["&amp;Districts!$N$2&amp;"]"),"")</f>
        <v>96975.63</v>
      </c>
      <c r="AM31" s="35"/>
      <c r="AN31" s="35" vm="49">
        <f>IFERROR(CUBEVALUE("ThisWorkbookDataModel","[Measures].[Enr]","[Enrollment].[SchoolYear].["&amp;RIGHT(AN$7,7)&amp;"]","[DistrictBySize].[DistrictGroupTitle].["&amp;Districts!$N$2&amp;"]"),"")</f>
        <v>98181.82</v>
      </c>
      <c r="AO31" s="35"/>
      <c r="AP31" s="35" vm="50">
        <f>IFERROR(CUBEVALUE("ThisWorkbookDataModel","[Measures].[Enr]","[Enrollment].[SchoolYear].["&amp;RIGHT(AP$7,7)&amp;"]","[DistrictBySize].[DistrictGroupTitle].["&amp;Districts!$N$2&amp;"]"),"")</f>
        <v>97987.63</v>
      </c>
      <c r="AQ31" s="35"/>
      <c r="AR31" s="35" vm="51">
        <f>IFERROR(CUBEVALUE("ThisWorkbookDataModel","[Measures].[Enr]","[Enrollment].[SchoolYear].["&amp;RIGHT(AR$7,7)&amp;"]","[DistrictBySize].[DistrictGroupTitle].["&amp;Districts!$N$2&amp;"]"),"")</f>
        <v>100021.11</v>
      </c>
      <c r="AS31" s="35"/>
      <c r="AT31" s="35" vm="52">
        <f>IFERROR(CUBEVALUE("ThisWorkbookDataModel","[Measures].[Enr]","[Enrollment].[SchoolYear].["&amp;RIGHT(AT$7,7)&amp;"]","[DistrictBySize].[DistrictGroupTitle].["&amp;Districts!$N$2&amp;"]"),"")</f>
        <v>101763.88</v>
      </c>
      <c r="AU31" s="35"/>
      <c r="AV31" s="35" vm="53">
        <f>IFERROR(CUBEVALUE("ThisWorkbookDataModel","[Measures].[Enr]","[Enrollment].[SchoolYear].["&amp;RIGHT(AV$7,7)&amp;"]","[DistrictBySize].[DistrictGroupTitle].["&amp;Districts!$N$2&amp;"]"),"")</f>
        <v>102768.72</v>
      </c>
      <c r="AW31" s="35"/>
      <c r="AX31" s="35" vm="54">
        <f>IFERROR(CUBEVALUE("ThisWorkbookDataModel","[Measures].[Enr]","[Enrollment].[SchoolYear].["&amp;RIGHT(AX$7,7)&amp;"]","[DistrictBySize].[DistrictGroupTitle].["&amp;Districts!$N$2&amp;"]"),"")</f>
        <v>103106.35</v>
      </c>
      <c r="AY31" s="35"/>
      <c r="AZ31" s="70" vm="55">
        <f>IFERROR(CUBEVALUE("ThisWorkbookDataModel","[Measures].[Enr]","[Enrollment].[SchoolYear].["&amp;RIGHT(AZ$7,7)&amp;"]","[DistrictBySize].[DistrictGroupTitle].["&amp;Districts!$N$2&amp;"]"),"")</f>
        <v>104020.67</v>
      </c>
      <c r="BA31" s="70"/>
      <c r="BB31" s="70" vm="56">
        <f>IFERROR(CUBEVALUE("ThisWorkbookDataModel","[Measures].[Enr]","[Enrollment].[SchoolYear].["&amp;RIGHT(BB$7,7)&amp;"]","[DistrictBySize].[DistrictGroupTitle].["&amp;Districts!$N$2&amp;"]"),"")</f>
        <v>99833.11</v>
      </c>
      <c r="BC31" s="70"/>
      <c r="BD31" s="70" vm="57">
        <f>IFERROR(CUBEVALUE("ThisWorkbookDataModel","[Measures].[Enr]","[Enrollment].[SchoolYear].["&amp;RIGHT(BD$7,7)&amp;"]","[DistrictBySize].[DistrictGroupTitle].["&amp;Districts!$N$2&amp;"]"),"")</f>
        <v>100769.29</v>
      </c>
      <c r="BE31" s="70"/>
      <c r="BF31" s="70" vm="58">
        <f>IFERROR(CUBEVALUE("ThisWorkbookDataModel","[Measures].[Enr]","[Enrollment].[SchoolYear].["&amp;RIGHT(BF$7,7)&amp;"]","[DistrictBySize].[DistrictGroupTitle].["&amp;Districts!$N$2&amp;"]"),"")</f>
        <v>101834.94</v>
      </c>
      <c r="BG31" s="70"/>
      <c r="BH31" s="70" vm="59">
        <f>IFERROR(CUBEVALUE("ThisWorkbookDataModel","[Measures].[Enr]","[Enrollment].[SchoolYear].["&amp;RIGHT(BH$7,7)&amp;"]","[DistrictBySize].[DistrictGroupTitle].["&amp;Districts!$N$2&amp;"]"),"")</f>
        <v>102350.57</v>
      </c>
      <c r="BI31" s="67"/>
      <c r="BJ31" s="70" vm="90">
        <f>IFERROR(CUBEVALUE("ThisWorkbookDataModel","[Measures].[Enr]","[Enrollment].[SchoolYear].["&amp;RIGHT(BJ$7,7)&amp;"]","[DistrictBySize].[DistrictGroupTitle].["&amp;Districts!$N$2&amp;"]"),"")</f>
        <v>102712.81</v>
      </c>
      <c r="BK31" s="67"/>
    </row>
    <row r="32" spans="2:66" ht="7.5" customHeight="1" x14ac:dyDescent="0.15">
      <c r="B32" s="62"/>
    </row>
    <row r="33" spans="2:63" ht="14.25" customHeight="1" x14ac:dyDescent="0.15">
      <c r="B33" s="58" t="s">
        <v>667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6"/>
      <c r="BJ33" s="34"/>
      <c r="BK33" s="6"/>
    </row>
    <row r="34" spans="2:63" ht="14.25" customHeight="1" x14ac:dyDescent="0.15">
      <c r="B34" s="59" t="str">
        <f>B23</f>
        <v>Salaries - Certificated</v>
      </c>
      <c r="D34" s="16">
        <f>IFERROR(CUBEVALUE("ThisWorkbookDataModel","[Measures].[Exp]","[Expenditures].[RecastObjectTitle].["&amp;$B34&amp;"]","[Expenditures].[SchoolYear].["&amp;RIGHT(D$7,7)&amp;"]")/D$42,"")</f>
        <v>2807.9589776510384</v>
      </c>
      <c r="E34" s="17">
        <f>IFERROR(D34/D$41,"")</f>
        <v>0.47326453354602316</v>
      </c>
      <c r="F34" s="16">
        <f>IFERROR(CUBEVALUE("ThisWorkbookDataModel","[Measures].[Exp]","[Expenditures].[RecastObjectTitle].["&amp;$B34&amp;"]","[Expenditures].[SchoolYear].["&amp;RIGHT(F$7,7)&amp;"]")/F$42,"")</f>
        <v>2831.3803530483119</v>
      </c>
      <c r="G34" s="17">
        <f>IFERROR(F34/F$41,"")</f>
        <v>0.4688914400252191</v>
      </c>
      <c r="H34" s="16">
        <f>IFERROR(CUBEVALUE("ThisWorkbookDataModel","[Measures].[Exp]","[Expenditures].[RecastObjectTitle].["&amp;$B34&amp;"]","[Expenditures].[SchoolYear].["&amp;RIGHT(H$7,7)&amp;"]")/H$42,"")</f>
        <v>2922.0424273658532</v>
      </c>
      <c r="I34" s="17">
        <f>IFERROR(H34/H$41,"")</f>
        <v>0.46709379866402628</v>
      </c>
      <c r="J34" s="16">
        <f>IFERROR(CUBEVALUE("ThisWorkbookDataModel","[Measures].[Exp]","[Expenditures].[RecastObjectTitle].["&amp;$B34&amp;"]","[Expenditures].[SchoolYear].["&amp;RIGHT(J$7,7)&amp;"]")/J$42,"")</f>
        <v>2945.5472872672203</v>
      </c>
      <c r="K34" s="17">
        <f>IFERROR(J34/J$41,"")</f>
        <v>0.4615767194406864</v>
      </c>
      <c r="L34" s="16">
        <f>IFERROR(CUBEVALUE("ThisWorkbookDataModel","[Measures].[Exp]","[Expenditures].[RecastObjectTitle].["&amp;$B34&amp;"]","[Expenditures].[SchoolYear].["&amp;RIGHT(L$7,7)&amp;"]")/L$42,"")</f>
        <v>3161.3885787033919</v>
      </c>
      <c r="M34" s="17">
        <f>IFERROR(L34/L$41,"")</f>
        <v>0.47336998851480289</v>
      </c>
      <c r="N34" s="16">
        <f>IFERROR(CUBEVALUE("ThisWorkbookDataModel","[Measures].[Exp]","[Expenditures].[RecastObjectTitle].["&amp;$B34&amp;"]","[Expenditures].[SchoolYear].["&amp;RIGHT(N$7,7)&amp;"]")/N$42,"")</f>
        <v>3308.1335237751009</v>
      </c>
      <c r="O34" s="17">
        <f>IFERROR(N34/N$41,"")</f>
        <v>0.46956967841833813</v>
      </c>
      <c r="P34" s="16">
        <f>IFERROR(CUBEVALUE("ThisWorkbookDataModel","[Measures].[Exp]","[Expenditures].[RecastObjectTitle].["&amp;$B34&amp;"]","[Expenditures].[SchoolYear].["&amp;RIGHT(P$7,7)&amp;"]")/P$42,"")</f>
        <v>3516.8287622604084</v>
      </c>
      <c r="Q34" s="17">
        <f>IFERROR(P34/P$41,"")</f>
        <v>0.4797867335176722</v>
      </c>
      <c r="R34" s="16">
        <f>IFERROR(CUBEVALUE("ThisWorkbookDataModel","[Measures].[Exp]","[Expenditures].[RecastObjectTitle].["&amp;$B34&amp;"]","[Expenditures].[SchoolYear].["&amp;RIGHT(R$7,7)&amp;"]")/R$42,"")</f>
        <v>3685.4676916835283</v>
      </c>
      <c r="S34" s="17">
        <f>IFERROR(R34/R$41,"")</f>
        <v>0.48824809026817212</v>
      </c>
      <c r="T34" s="16">
        <f>IFERROR(CUBEVALUE("ThisWorkbookDataModel","[Measures].[Exp]","[Expenditures].[RecastObjectTitle].["&amp;$B34&amp;"]","[Expenditures].[SchoolYear].["&amp;RIGHT(T$7,7)&amp;"]")/T$42,"")</f>
        <v>3734.5441438590556</v>
      </c>
      <c r="U34" s="17">
        <f>IFERROR(T34/T$41,"")</f>
        <v>0.48402385495323746</v>
      </c>
      <c r="V34" s="16">
        <f>IFERROR(CUBEVALUE("ThisWorkbookDataModel","[Measures].[Exp]","[Expenditures].[RecastObjectTitle].["&amp;$B34&amp;"]","[Expenditures].[SchoolYear].["&amp;RIGHT(V$7,7)&amp;"]")/V$42,"")</f>
        <v>3801.0270648536671</v>
      </c>
      <c r="W34" s="17">
        <f>IFERROR(V34/V$41,"")</f>
        <v>0.47509820741322867</v>
      </c>
      <c r="X34" s="16">
        <f>IFERROR(CUBEVALUE("ThisWorkbookDataModel","[Measures].[Exp]","[Expenditures].[RecastObjectTitle].["&amp;$B34&amp;"]","[Expenditures].[SchoolYear].["&amp;RIGHT(X$7,7)&amp;"]")/X$42,"")</f>
        <v>3894.6012771745386</v>
      </c>
      <c r="Y34" s="17">
        <f>IFERROR(X34/X$41,"")</f>
        <v>0.46787312926288721</v>
      </c>
      <c r="Z34" s="16">
        <f>IFERROR(CUBEVALUE("ThisWorkbookDataModel","[Measures].[Exp]","[Expenditures].[RecastObjectTitle].["&amp;$B34&amp;"]","[Expenditures].[SchoolYear].["&amp;RIGHT(Z$7,7)&amp;"]")/Z$42,"")</f>
        <v>4066.9806816310174</v>
      </c>
      <c r="AA34" s="17">
        <f>IFERROR(Z34/Z$41,"")</f>
        <v>0.46024848980880151</v>
      </c>
      <c r="AB34" s="16">
        <f>IFERROR(CUBEVALUE("ThisWorkbookDataModel","[Measures].[Exp]","[Expenditures].[RecastObjectTitle].["&amp;$B34&amp;"]","[Expenditures].[SchoolYear].["&amp;RIGHT(AB$7,7)&amp;"]")/AB$42,"")</f>
        <v>4307.0029842528338</v>
      </c>
      <c r="AC34" s="17">
        <f>IFERROR(AB34/AB$41,"")</f>
        <v>0.45729289487101021</v>
      </c>
      <c r="AD34" s="16">
        <f>IFERROR(CUBEVALUE("ThisWorkbookDataModel","[Measures].[Exp]","[Expenditures].[RecastObjectTitle].["&amp;$B34&amp;"]","[Expenditures].[SchoolYear].["&amp;RIGHT(AD$7,7)&amp;"]")/AD$42,"")</f>
        <v>4529.1971128595151</v>
      </c>
      <c r="AE34" s="17">
        <f>IFERROR(AD34/AD$41,"")</f>
        <v>0.45427368735125045</v>
      </c>
      <c r="AF34" s="16">
        <f>IFERROR(CUBEVALUE("ThisWorkbookDataModel","[Measures].[Exp]","[Expenditures].[RecastObjectTitle].["&amp;$B34&amp;"]","[Expenditures].[SchoolYear].["&amp;RIGHT(AF$7,7)&amp;"]")/AF$42,"")</f>
        <v>4481.0862706054213</v>
      </c>
      <c r="AG34" s="17">
        <f>IFERROR(AF34/AF$41,"")</f>
        <v>0.45793770496038849</v>
      </c>
      <c r="AH34" s="16">
        <f>IFERROR(CUBEVALUE("ThisWorkbookDataModel","[Measures].[Exp]","[Expenditures].[RecastObjectTitle].["&amp;$B34&amp;"]","[Expenditures].[SchoolYear].["&amp;RIGHT(AH$7,7)&amp;"]")/AH$42,"")</f>
        <v>4519.4706570037924</v>
      </c>
      <c r="AI34" s="17">
        <f>IFERROR(AH34/AH$41,"")</f>
        <v>0.45445075739526325</v>
      </c>
      <c r="AJ34" s="16">
        <f>IFERROR(CUBEVALUE("ThisWorkbookDataModel","[Measures].[Exp]","[Expenditures].[RecastObjectTitle].["&amp;$B34&amp;"]","[Expenditures].[SchoolYear].["&amp;RIGHT(AJ$7,7)&amp;"]")/AJ$42,"")</f>
        <v>4446.0632082251768</v>
      </c>
      <c r="AK34" s="17">
        <f>IFERROR(AJ34/AJ$41,"")</f>
        <v>0.44844488096319585</v>
      </c>
      <c r="AL34" s="16">
        <f>IFERROR(CUBEVALUE("ThisWorkbookDataModel","[Measures].[Exp]","[Expenditures].[RecastObjectTitle].["&amp;$B34&amp;"]","[Expenditures].[SchoolYear].["&amp;RIGHT(AL$7,7)&amp;"]")/AL$42,"")</f>
        <v>4512.9874950889407</v>
      </c>
      <c r="AM34" s="17">
        <f>IFERROR(AL34/AL$41,"")</f>
        <v>0.44894323635996114</v>
      </c>
      <c r="AN34" s="16">
        <f>IFERROR(CUBEVALUE("ThisWorkbookDataModel","[Measures].[Exp]","[Expenditures].[RecastObjectTitle].["&amp;$B34&amp;"]","[Expenditures].[SchoolYear].["&amp;RIGHT(AN$7,7)&amp;"]")/AN$42,"")</f>
        <v>4642.1226180064132</v>
      </c>
      <c r="AO34" s="17">
        <f>IFERROR(AN34/AN$41,"")</f>
        <v>0.43979027984093538</v>
      </c>
      <c r="AP34" s="16">
        <f>IFERROR(CUBEVALUE("ThisWorkbookDataModel","[Measures].[Exp]","[Expenditures].[RecastObjectTitle].["&amp;$B34&amp;"]","[Expenditures].[SchoolYear].["&amp;RIGHT(AP$7,7)&amp;"]")/AP$42,"")</f>
        <v>4786.6178325756819</v>
      </c>
      <c r="AQ34" s="17">
        <f>IFERROR(AP34/AP$41,"")</f>
        <v>0.43710721925617457</v>
      </c>
      <c r="AR34" s="16">
        <f>IFERROR(CUBEVALUE("ThisWorkbookDataModel","[Measures].[Exp]","[Expenditures].[RecastObjectTitle].["&amp;$B34&amp;"]","[Expenditures].[SchoolYear].["&amp;RIGHT(AR$7,7)&amp;"]")/AR$42,"")</f>
        <v>5030.758474666568</v>
      </c>
      <c r="AS34" s="17">
        <f>IFERROR(AR34/AR$41,"")</f>
        <v>0.43156236145709825</v>
      </c>
      <c r="AT34" s="16">
        <f>IFERROR(CUBEVALUE("ThisWorkbookDataModel","[Measures].[Exp]","[Expenditures].[RecastObjectTitle].["&amp;$B34&amp;"]","[Expenditures].[SchoolYear].["&amp;RIGHT(AT$7,7)&amp;"]")/AT$42,"")</f>
        <v>5273.0717610466345</v>
      </c>
      <c r="AU34" s="17">
        <f>IFERROR(AT34/AT$41,"")</f>
        <v>0.43539122974461814</v>
      </c>
      <c r="AV34" s="16">
        <f>IFERROR(CUBEVALUE("ThisWorkbookDataModel","[Measures].[Exp]","[Expenditures].[RecastObjectTitle].["&amp;$B34&amp;"]","[Expenditures].[SchoolYear].["&amp;RIGHT(AV$7,7)&amp;"]")/AV$42,"")</f>
        <v>5618.9546523919662</v>
      </c>
      <c r="AW34" s="17">
        <f>IFERROR(AV34/AV$41,"")</f>
        <v>0.42920503456778253</v>
      </c>
      <c r="AX34" s="16">
        <f>IFERROR(CUBEVALUE("ThisWorkbookDataModel","[Measures].[Exp]","[Expenditures].[RecastObjectTitle].["&amp;$B34&amp;"]","[Expenditures].[SchoolYear].["&amp;RIGHT(AX$7,7)&amp;"]")/AX$42,"")</f>
        <v>6420.1331835950477</v>
      </c>
      <c r="AY34" s="17">
        <f>IFERROR(AX34/AX$41,"")</f>
        <v>0.44139861854336432</v>
      </c>
      <c r="AZ34" s="16">
        <f>IFERROR(CUBEVALUE("ThisWorkbookDataModel","[Measures].[Exp]","[Expenditures].[RecastObjectTitle].["&amp;$B34&amp;"]","[Expenditures].[SchoolYear].["&amp;RIGHT(AZ$7,7)&amp;"]")/AZ$42,"")</f>
        <v>6626.2510127150545</v>
      </c>
      <c r="BA34" s="17">
        <f>IFERROR(AZ34/AZ$41,"")</f>
        <v>0.44223247374066482</v>
      </c>
      <c r="BB34" s="16">
        <f>IFERROR(CUBEVALUE("ThisWorkbookDataModel","[Measures].[Exp]","[Expenditures].[RecastObjectTitle].["&amp;$B34&amp;"]","[Expenditures].[SchoolYear].["&amp;RIGHT(BB$7,7)&amp;"]")/BB$42,"")</f>
        <v>7129.8262568872751</v>
      </c>
      <c r="BC34" s="17">
        <f>IFERROR(BB34/BB$41,"")</f>
        <v>0.44843634111670849</v>
      </c>
      <c r="BD34" s="16">
        <f>IFERROR(CUBEVALUE("ThisWorkbookDataModel","[Measures].[Exp]","[Expenditures].[RecastObjectTitle].["&amp;$B34&amp;"]","[Expenditures].[SchoolYear].["&amp;RIGHT(BD$7,7)&amp;"]")/BD$42,"")</f>
        <v>7664.8817718141463</v>
      </c>
      <c r="BE34" s="17">
        <f>IFERROR(BD34/BD$41,"")</f>
        <v>0.44011484236971904</v>
      </c>
      <c r="BF34" s="16">
        <f>IFERROR(CUBEVALUE("ThisWorkbookDataModel","[Measures].[Exp]","[Expenditures].[RecastObjectTitle].["&amp;$B34&amp;"]","[Expenditures].[SchoolYear].["&amp;RIGHT(BF$7,7)&amp;"]")/BF$42,"")</f>
        <v>8083.541404211699</v>
      </c>
      <c r="BG34" s="17">
        <f>IFERROR(BF34/BF$41,"")</f>
        <v>0.43589936935649404</v>
      </c>
      <c r="BH34" s="16">
        <f>IFERROR(CUBEVALUE("ThisWorkbookDataModel","[Measures].[Exp]","[Expenditures].[RecastObjectTitle].["&amp;$B34&amp;"]","[Expenditures].[SchoolYear].["&amp;RIGHT(BH$7,7)&amp;"]")/BH$42,"")</f>
        <v>8402.1325168637704</v>
      </c>
      <c r="BI34" s="43">
        <f t="shared" ref="BI34:BI40" si="357">IFERROR(BH34/BH$41,"")</f>
        <v>0.44360199612177698</v>
      </c>
      <c r="BJ34" s="16">
        <f>IFERROR(CUBEVALUE("ThisWorkbookDataModel","[Measures].[Exp]","[Expenditures].[RecastObjectTitle].["&amp;$B34&amp;"]","[Expenditures].[SchoolYear].["&amp;RIGHT(BJ$7,7)&amp;"]")/BJ$42,"")</f>
        <v>8671.1742394240773</v>
      </c>
      <c r="BK34" s="43">
        <f t="shared" ref="BK34:BK40" si="358">IFERROR(BJ34/BJ$41,"")</f>
        <v>0.4342439801418545</v>
      </c>
    </row>
    <row r="35" spans="2:63" ht="14.25" customHeight="1" x14ac:dyDescent="0.15">
      <c r="B35" s="59" t="str">
        <f t="shared" ref="B35:B42" si="359">B24</f>
        <v>Salaries - Classified</v>
      </c>
      <c r="D35" s="16">
        <f t="shared" ref="D35:BJ40" si="360">IFERROR(CUBEVALUE("ThisWorkbookDataModel","[Measures].[Exp]","[Expenditures].[RecastObjectTitle].["&amp;$B35&amp;"]","[Expenditures].[SchoolYear].["&amp;RIGHT(D$7,7)&amp;"]")/D$42,"")</f>
        <v>972.6436964789001</v>
      </c>
      <c r="E35" s="17">
        <f t="shared" ref="E35:E40" si="361">IFERROR(D35/D$41,"")</f>
        <v>0.16393322302223917</v>
      </c>
      <c r="F35" s="16">
        <f t="shared" si="360"/>
        <v>1000.6408856857233</v>
      </c>
      <c r="G35" s="17">
        <f t="shared" ref="G35:G40" si="362">IFERROR(F35/F$41,"")</f>
        <v>0.16571138008079681</v>
      </c>
      <c r="H35" s="16">
        <f t="shared" si="360"/>
        <v>1055.5932653894449</v>
      </c>
      <c r="I35" s="17">
        <f t="shared" ref="I35:I40" si="363">IFERROR(H35/H$41,"")</f>
        <v>0.16873850412206418</v>
      </c>
      <c r="J35" s="16">
        <f t="shared" si="360"/>
        <v>1081.6581747238085</v>
      </c>
      <c r="K35" s="17">
        <f t="shared" ref="K35:K40" si="364">IFERROR(J35/J$41,"")</f>
        <v>0.16949930968802088</v>
      </c>
      <c r="L35" s="16">
        <f t="shared" si="360"/>
        <v>1153.1634350310933</v>
      </c>
      <c r="M35" s="17">
        <f t="shared" ref="M35:M40" si="365">IFERROR(L35/L$41,"")</f>
        <v>0.17266873350325157</v>
      </c>
      <c r="N35" s="16">
        <f t="shared" si="360"/>
        <v>1229.7486928150445</v>
      </c>
      <c r="O35" s="17">
        <f t="shared" ref="O35:O40" si="366">IFERROR(N35/N$41,"")</f>
        <v>0.17455543860925168</v>
      </c>
      <c r="P35" s="16">
        <f t="shared" si="360"/>
        <v>1309.3481576142292</v>
      </c>
      <c r="Q35" s="17">
        <f t="shared" ref="Q35:Q40" si="367">IFERROR(P35/P$41,"")</f>
        <v>0.17862907694582733</v>
      </c>
      <c r="R35" s="16">
        <f t="shared" si="360"/>
        <v>1386.1054062200396</v>
      </c>
      <c r="S35" s="17">
        <f t="shared" ref="S35:S40" si="368">IFERROR(R35/R$41,"")</f>
        <v>0.18363024020654936</v>
      </c>
      <c r="T35" s="16">
        <f t="shared" si="360"/>
        <v>1390.0707239653686</v>
      </c>
      <c r="U35" s="17">
        <f t="shared" ref="U35:U40" si="369">IFERROR(T35/T$41,"")</f>
        <v>0.18016319115620244</v>
      </c>
      <c r="V35" s="16">
        <f t="shared" si="360"/>
        <v>1424.8319142717128</v>
      </c>
      <c r="W35" s="17">
        <f t="shared" ref="W35:W40" si="370">IFERROR(V35/V$41,"")</f>
        <v>0.17809267779094615</v>
      </c>
      <c r="X35" s="16">
        <f t="shared" si="360"/>
        <v>1461.0167380638111</v>
      </c>
      <c r="Y35" s="17">
        <f t="shared" ref="Y35:Y40" si="371">IFERROR(X35/X$41,"")</f>
        <v>0.17551744697195013</v>
      </c>
      <c r="Z35" s="16">
        <f t="shared" si="360"/>
        <v>1523.3788408690696</v>
      </c>
      <c r="AA35" s="17">
        <f t="shared" ref="AA35:AA40" si="372">IFERROR(Z35/Z$41,"")</f>
        <v>0.17239639570539841</v>
      </c>
      <c r="AB35" s="16">
        <f t="shared" si="360"/>
        <v>1605.6979671246775</v>
      </c>
      <c r="AC35" s="17">
        <f t="shared" ref="AC35:AC40" si="373">IFERROR(AB35/AB$41,"")</f>
        <v>0.17048380843003286</v>
      </c>
      <c r="AD35" s="16">
        <f t="shared" si="360"/>
        <v>1684.3794793714017</v>
      </c>
      <c r="AE35" s="17">
        <f t="shared" ref="AE35:AE40" si="374">IFERROR(AD35/AD$41,"")</f>
        <v>0.16894148298830283</v>
      </c>
      <c r="AF35" s="16">
        <f t="shared" si="360"/>
        <v>1668.4978345572224</v>
      </c>
      <c r="AG35" s="17">
        <f t="shared" ref="AG35:AG40" si="375">IFERROR(AF35/AF$41,"")</f>
        <v>0.17050956463404179</v>
      </c>
      <c r="AH35" s="16">
        <f t="shared" si="360"/>
        <v>1681.812039043504</v>
      </c>
      <c r="AI35" s="17">
        <f t="shared" ref="AI35:AI40" si="376">IFERROR(AH35/AH$41,"")</f>
        <v>0.16911289240375105</v>
      </c>
      <c r="AJ35" s="16">
        <f t="shared" si="360"/>
        <v>1657.596164865342</v>
      </c>
      <c r="AK35" s="17">
        <f t="shared" ref="AK35:AK40" si="377">IFERROR(AJ35/AJ$41,"")</f>
        <v>0.16719072132463503</v>
      </c>
      <c r="AL35" s="16">
        <f t="shared" si="360"/>
        <v>1686.7503390916211</v>
      </c>
      <c r="AM35" s="17">
        <f t="shared" ref="AM35:AM40" si="378">IFERROR(AL35/AL$41,"")</f>
        <v>0.16779464977182049</v>
      </c>
      <c r="AN35" s="16">
        <f t="shared" si="360"/>
        <v>1745.3996718105395</v>
      </c>
      <c r="AO35" s="17">
        <f t="shared" ref="AO35:AO40" si="379">IFERROR(AN35/AN$41,"")</f>
        <v>0.16535750415603812</v>
      </c>
      <c r="AP35" s="16">
        <f t="shared" si="360"/>
        <v>1823.5393355412775</v>
      </c>
      <c r="AQ35" s="17">
        <f t="shared" ref="AQ35:AQ40" si="380">IFERROR(AP35/AP$41,"")</f>
        <v>0.16652305156641045</v>
      </c>
      <c r="AR35" s="16">
        <f t="shared" si="360"/>
        <v>1935.5120461506783</v>
      </c>
      <c r="AS35" s="17">
        <f t="shared" ref="AS35:AS40" si="381">IFERROR(AR35/AR$41,"")</f>
        <v>0.1660374183081427</v>
      </c>
      <c r="AT35" s="16">
        <f t="shared" si="360"/>
        <v>2034.4950038446082</v>
      </c>
      <c r="AU35" s="17">
        <f t="shared" ref="AU35:AU40" si="382">IFERROR(AT35/AT$41,"")</f>
        <v>0.16798581960837297</v>
      </c>
      <c r="AV35" s="16">
        <f t="shared" si="360"/>
        <v>2176.6763996749437</v>
      </c>
      <c r="AW35" s="17">
        <f t="shared" ref="AW35:AW40" si="383">IFERROR(AV35/AV$41,"")</f>
        <v>0.1662658852332361</v>
      </c>
      <c r="AX35" s="16">
        <f t="shared" si="360"/>
        <v>2376.0904732709882</v>
      </c>
      <c r="AY35" s="17">
        <f t="shared" ref="AY35:AY40" si="384">IFERROR(AX35/AX$41,"")</f>
        <v>0.16336157248510072</v>
      </c>
      <c r="AZ35" s="16">
        <f t="shared" si="360"/>
        <v>2459.7679289263838</v>
      </c>
      <c r="BA35" s="17">
        <f t="shared" ref="BA35" si="385">IFERROR(AZ35/AZ$41,"")</f>
        <v>0.16416360532520083</v>
      </c>
      <c r="BB35" s="16">
        <f t="shared" si="360"/>
        <v>2440.0296236471195</v>
      </c>
      <c r="BC35" s="17">
        <f t="shared" ref="BC35" si="386">IFERROR(BB35/BB$41,"")</f>
        <v>0.15346768872351124</v>
      </c>
      <c r="BD35" s="16">
        <f t="shared" si="360"/>
        <v>2822.1545708635722</v>
      </c>
      <c r="BE35" s="17">
        <f t="shared" ref="BE35" si="387">IFERROR(BD35/BD$41,"")</f>
        <v>0.16204713276413993</v>
      </c>
      <c r="BF35" s="16">
        <f t="shared" si="360"/>
        <v>3057.9228732653537</v>
      </c>
      <c r="BG35" s="17">
        <f t="shared" ref="BG35:BG40" si="388">IFERROR(BF35/BF$41,"")</f>
        <v>0.16489637218938125</v>
      </c>
      <c r="BH35" s="16">
        <f t="shared" si="360"/>
        <v>3233.5341162051691</v>
      </c>
      <c r="BI35" s="43">
        <f t="shared" si="357"/>
        <v>0.17071882472664124</v>
      </c>
      <c r="BJ35" s="16">
        <f t="shared" si="360"/>
        <v>3437.1660459528175</v>
      </c>
      <c r="BK35" s="43">
        <f t="shared" si="358"/>
        <v>0.17212993569163076</v>
      </c>
    </row>
    <row r="36" spans="2:63" ht="14.25" customHeight="1" x14ac:dyDescent="0.15">
      <c r="B36" s="59" t="str">
        <f t="shared" si="359"/>
        <v>Employee Benefits**</v>
      </c>
      <c r="D36" s="16">
        <f t="shared" si="360"/>
        <v>1133.8383998800289</v>
      </c>
      <c r="E36" s="17">
        <f t="shared" si="361"/>
        <v>0.19110161712001986</v>
      </c>
      <c r="F36" s="16">
        <f t="shared" si="360"/>
        <v>1140.7379561097721</v>
      </c>
      <c r="G36" s="17">
        <f t="shared" si="362"/>
        <v>0.18891218989913275</v>
      </c>
      <c r="H36" s="16">
        <f t="shared" si="360"/>
        <v>1160.9079078583259</v>
      </c>
      <c r="I36" s="17">
        <f t="shared" si="363"/>
        <v>0.18557324134046882</v>
      </c>
      <c r="J36" s="16">
        <f t="shared" si="360"/>
        <v>1190.9210013146394</v>
      </c>
      <c r="K36" s="17">
        <f t="shared" si="364"/>
        <v>0.18662114550869191</v>
      </c>
      <c r="L36" s="16">
        <f t="shared" si="360"/>
        <v>1184.0394500485647</v>
      </c>
      <c r="M36" s="17">
        <f t="shared" si="365"/>
        <v>0.17729194843249568</v>
      </c>
      <c r="N36" s="16">
        <f t="shared" si="360"/>
        <v>1247.9582253214833</v>
      </c>
      <c r="O36" s="17">
        <f t="shared" si="366"/>
        <v>0.17714017234558502</v>
      </c>
      <c r="P36" s="16">
        <f t="shared" si="360"/>
        <v>1167.6774701830198</v>
      </c>
      <c r="Q36" s="17">
        <f t="shared" si="367"/>
        <v>0.15930151767218931</v>
      </c>
      <c r="R36" s="16">
        <f t="shared" si="360"/>
        <v>1150.6552332042459</v>
      </c>
      <c r="S36" s="17">
        <f t="shared" si="368"/>
        <v>0.15243797183103716</v>
      </c>
      <c r="T36" s="16">
        <f t="shared" si="360"/>
        <v>1223.5053031149298</v>
      </c>
      <c r="U36" s="17">
        <f t="shared" si="369"/>
        <v>0.15857511132736737</v>
      </c>
      <c r="V36" s="16">
        <f t="shared" si="360"/>
        <v>1381.9755707901361</v>
      </c>
      <c r="W36" s="17">
        <f t="shared" si="370"/>
        <v>0.17273597508481411</v>
      </c>
      <c r="X36" s="16">
        <f t="shared" si="360"/>
        <v>1538.3993483392655</v>
      </c>
      <c r="Y36" s="17">
        <f t="shared" si="371"/>
        <v>0.18481371158119236</v>
      </c>
      <c r="Z36" s="16">
        <f t="shared" si="360"/>
        <v>1745.5112175888021</v>
      </c>
      <c r="AA36" s="17">
        <f t="shared" si="372"/>
        <v>0.19753447698143142</v>
      </c>
      <c r="AB36" s="16">
        <f t="shared" si="360"/>
        <v>1870.3055228813744</v>
      </c>
      <c r="AC36" s="17">
        <f t="shared" si="373"/>
        <v>0.19857832232267031</v>
      </c>
      <c r="AD36" s="16">
        <f t="shared" si="360"/>
        <v>2119.6926536157262</v>
      </c>
      <c r="AE36" s="17">
        <f t="shared" si="374"/>
        <v>0.21260293465157482</v>
      </c>
      <c r="AF36" s="16">
        <f t="shared" si="360"/>
        <v>1984.1359729469239</v>
      </c>
      <c r="AG36" s="17">
        <f t="shared" si="375"/>
        <v>0.20276571771020671</v>
      </c>
      <c r="AH36" s="16">
        <f t="shared" si="360"/>
        <v>2022.7835101907353</v>
      </c>
      <c r="AI36" s="17">
        <f t="shared" si="376"/>
        <v>0.20339893054251054</v>
      </c>
      <c r="AJ36" s="16">
        <f t="shared" si="360"/>
        <v>2100.5918143323738</v>
      </c>
      <c r="AK36" s="17">
        <f t="shared" si="377"/>
        <v>0.21187275169364533</v>
      </c>
      <c r="AL36" s="16">
        <f t="shared" si="360"/>
        <v>2119.9902064647304</v>
      </c>
      <c r="AM36" s="17">
        <f t="shared" si="378"/>
        <v>0.2108925108650099</v>
      </c>
      <c r="AN36" s="16">
        <f t="shared" si="360"/>
        <v>2289.9155491593197</v>
      </c>
      <c r="AO36" s="17">
        <f t="shared" si="379"/>
        <v>0.21694442026811087</v>
      </c>
      <c r="AP36" s="16">
        <f t="shared" si="360"/>
        <v>2356.87476152718</v>
      </c>
      <c r="AQ36" s="17">
        <f t="shared" si="380"/>
        <v>0.21522649377501071</v>
      </c>
      <c r="AR36" s="16">
        <f t="shared" si="360"/>
        <v>2611.5446151027863</v>
      </c>
      <c r="AS36" s="17">
        <f t="shared" si="381"/>
        <v>0.22403070368410524</v>
      </c>
      <c r="AT36" s="16">
        <f t="shared" si="360"/>
        <v>2702.9292307494279</v>
      </c>
      <c r="AU36" s="17">
        <f t="shared" si="382"/>
        <v>0.2231776344069861</v>
      </c>
      <c r="AV36" s="16">
        <f t="shared" si="360"/>
        <v>3023.1290974660951</v>
      </c>
      <c r="AW36" s="17">
        <f t="shared" si="383"/>
        <v>0.23092235283095694</v>
      </c>
      <c r="AX36" s="16">
        <f t="shared" si="360"/>
        <v>3343.48996314634</v>
      </c>
      <c r="AY36" s="17">
        <f t="shared" si="384"/>
        <v>0.22987246660512359</v>
      </c>
      <c r="AZ36" s="16">
        <f t="shared" si="360"/>
        <v>3546.7971484033956</v>
      </c>
      <c r="BA36" s="17">
        <f t="shared" ref="BA36" si="389">IFERROR(AZ36/AZ$41,"")</f>
        <v>0.23671135816994732</v>
      </c>
      <c r="BB36" s="16">
        <f t="shared" si="360"/>
        <v>3855.9818142974545</v>
      </c>
      <c r="BC36" s="17">
        <f t="shared" ref="BC36" si="390">IFERROR(BB36/BB$41,"")</f>
        <v>0.24252517718026864</v>
      </c>
      <c r="BD36" s="16">
        <f t="shared" si="360"/>
        <v>3906.8927715432619</v>
      </c>
      <c r="BE36" s="17">
        <f t="shared" ref="BE36" si="391">IFERROR(BD36/BD$41,"")</f>
        <v>0.22433242253339877</v>
      </c>
      <c r="BF36" s="16">
        <f t="shared" si="360"/>
        <v>4172.0722078641238</v>
      </c>
      <c r="BG36" s="17">
        <f t="shared" si="388"/>
        <v>0.22497610309389837</v>
      </c>
      <c r="BH36" s="16">
        <f t="shared" si="360"/>
        <v>3989.1513564702996</v>
      </c>
      <c r="BI36" s="43">
        <f t="shared" si="357"/>
        <v>0.21061266303648457</v>
      </c>
      <c r="BJ36" s="16">
        <f t="shared" si="360"/>
        <v>4254.705743029851</v>
      </c>
      <c r="BK36" s="43">
        <f t="shared" si="358"/>
        <v>0.21307152931900969</v>
      </c>
    </row>
    <row r="37" spans="2:63" ht="14.25" customHeight="1" x14ac:dyDescent="0.15">
      <c r="B37" s="59" t="str">
        <f t="shared" si="359"/>
        <v>Supplies/Instr Resources**</v>
      </c>
      <c r="D37" s="16">
        <f t="shared" si="360"/>
        <v>352.79036714872569</v>
      </c>
      <c r="E37" s="17">
        <f t="shared" si="361"/>
        <v>5.9460686526069832E-2</v>
      </c>
      <c r="F37" s="16">
        <f t="shared" si="360"/>
        <v>372.45212157491176</v>
      </c>
      <c r="G37" s="17">
        <f t="shared" si="362"/>
        <v>6.168002523493122E-2</v>
      </c>
      <c r="H37" s="16">
        <f t="shared" si="360"/>
        <v>402.5774136836223</v>
      </c>
      <c r="I37" s="17">
        <f t="shared" si="363"/>
        <v>6.4352732066021656E-2</v>
      </c>
      <c r="J37" s="16">
        <f t="shared" si="360"/>
        <v>431.24816838636423</v>
      </c>
      <c r="K37" s="17">
        <f t="shared" si="364"/>
        <v>6.7577972925112487E-2</v>
      </c>
      <c r="L37" s="16">
        <f t="shared" si="360"/>
        <v>427.90713466344795</v>
      </c>
      <c r="M37" s="17">
        <f t="shared" si="365"/>
        <v>6.4072603028165434E-2</v>
      </c>
      <c r="N37" s="16">
        <f t="shared" si="360"/>
        <v>453.11950413240862</v>
      </c>
      <c r="O37" s="17">
        <f t="shared" si="366"/>
        <v>6.4317591267515267E-2</v>
      </c>
      <c r="P37" s="16">
        <f t="shared" si="360"/>
        <v>476.75941516076017</v>
      </c>
      <c r="Q37" s="17">
        <f t="shared" si="367"/>
        <v>6.5042360017197584E-2</v>
      </c>
      <c r="R37" s="16">
        <f t="shared" si="360"/>
        <v>473.22700555492969</v>
      </c>
      <c r="S37" s="17">
        <f t="shared" si="368"/>
        <v>6.2692770919387728E-2</v>
      </c>
      <c r="T37" s="16">
        <f t="shared" si="360"/>
        <v>486.46512694481999</v>
      </c>
      <c r="U37" s="17">
        <f t="shared" si="369"/>
        <v>6.3049388887618477E-2</v>
      </c>
      <c r="V37" s="16">
        <f t="shared" si="360"/>
        <v>506.65468124507572</v>
      </c>
      <c r="W37" s="17">
        <f t="shared" si="370"/>
        <v>6.3327812912145939E-2</v>
      </c>
      <c r="X37" s="16">
        <f t="shared" si="360"/>
        <v>520.65318956729789</v>
      </c>
      <c r="Y37" s="17">
        <f t="shared" si="371"/>
        <v>6.2548029882094097E-2</v>
      </c>
      <c r="Z37" s="16">
        <f t="shared" si="360"/>
        <v>537.91903841741509</v>
      </c>
      <c r="AA37" s="17">
        <f t="shared" si="372"/>
        <v>6.087474823502978E-2</v>
      </c>
      <c r="AB37" s="16">
        <f t="shared" si="360"/>
        <v>599.11092443163886</v>
      </c>
      <c r="AC37" s="17">
        <f t="shared" si="373"/>
        <v>6.3610164651352927E-2</v>
      </c>
      <c r="AD37" s="16">
        <f t="shared" si="360"/>
        <v>555.7276522517102</v>
      </c>
      <c r="AE37" s="17">
        <f t="shared" si="374"/>
        <v>5.5738896643438778E-2</v>
      </c>
      <c r="AF37" s="16">
        <f t="shared" si="360"/>
        <v>561.46317158153772</v>
      </c>
      <c r="AG37" s="17">
        <f t="shared" si="375"/>
        <v>5.7377863465925286E-2</v>
      </c>
      <c r="AH37" s="16">
        <f t="shared" si="360"/>
        <v>592.10706778166559</v>
      </c>
      <c r="AI37" s="17">
        <f t="shared" si="376"/>
        <v>5.9538721641099614E-2</v>
      </c>
      <c r="AJ37" s="16">
        <f t="shared" si="360"/>
        <v>586.72357829487157</v>
      </c>
      <c r="AK37" s="17">
        <f t="shared" si="377"/>
        <v>5.917891242301436E-2</v>
      </c>
      <c r="AL37" s="16">
        <f t="shared" si="360"/>
        <v>596.74035377416624</v>
      </c>
      <c r="AM37" s="17">
        <f t="shared" si="378"/>
        <v>5.9362572127996241E-2</v>
      </c>
      <c r="AN37" s="16">
        <f t="shared" si="360"/>
        <v>650.54972182807126</v>
      </c>
      <c r="AO37" s="17">
        <f t="shared" si="379"/>
        <v>6.1632461646624878E-2</v>
      </c>
      <c r="AP37" s="16">
        <f t="shared" si="360"/>
        <v>667.34634013498919</v>
      </c>
      <c r="AQ37" s="17">
        <f t="shared" si="380"/>
        <v>6.094113071488421E-2</v>
      </c>
      <c r="AR37" s="16">
        <f t="shared" si="360"/>
        <v>678.68091876942697</v>
      </c>
      <c r="AS37" s="17">
        <f t="shared" si="381"/>
        <v>5.8220473404742318E-2</v>
      </c>
      <c r="AT37" s="16">
        <f t="shared" si="360"/>
        <v>668.44846647482927</v>
      </c>
      <c r="AU37" s="17">
        <f t="shared" si="382"/>
        <v>5.5192990542881057E-2</v>
      </c>
      <c r="AV37" s="16">
        <f t="shared" si="360"/>
        <v>700.33855641277648</v>
      </c>
      <c r="AW37" s="17">
        <f t="shared" si="383"/>
        <v>5.3495508134477864E-2</v>
      </c>
      <c r="AX37" s="16">
        <f t="shared" si="360"/>
        <v>702.90886417177035</v>
      </c>
      <c r="AY37" s="17">
        <f t="shared" si="384"/>
        <v>4.832656780393587E-2</v>
      </c>
      <c r="AZ37" s="16">
        <f t="shared" si="360"/>
        <v>658.98102640592276</v>
      </c>
      <c r="BA37" s="17">
        <f t="shared" ref="BA37" si="392">IFERROR(AZ37/AZ$41,"")</f>
        <v>4.3980043752710987E-2</v>
      </c>
      <c r="BB37" s="16">
        <f t="shared" si="360"/>
        <v>767.91242734262801</v>
      </c>
      <c r="BC37" s="17">
        <f t="shared" ref="BC37" si="393">IFERROR(BB37/BB$41,"")</f>
        <v>4.8298489585623966E-2</v>
      </c>
      <c r="BD37" s="16">
        <f t="shared" si="360"/>
        <v>940.7939792221996</v>
      </c>
      <c r="BE37" s="17">
        <f t="shared" ref="BE37" si="394">IFERROR(BD37/BD$41,"")</f>
        <v>5.4020062695599648E-2</v>
      </c>
      <c r="BF37" s="16">
        <f t="shared" si="360"/>
        <v>916.33553891452902</v>
      </c>
      <c r="BG37" s="17">
        <f t="shared" si="388"/>
        <v>4.941275903203448E-2</v>
      </c>
      <c r="BH37" s="16">
        <f t="shared" si="360"/>
        <v>841.62101089966802</v>
      </c>
      <c r="BI37" s="43">
        <f t="shared" si="357"/>
        <v>4.4434524171546565E-2</v>
      </c>
      <c r="BJ37" s="16">
        <f t="shared" si="360"/>
        <v>1168.6935611677079</v>
      </c>
      <c r="BK37" s="43">
        <f t="shared" si="358"/>
        <v>5.852703792529608E-2</v>
      </c>
    </row>
    <row r="38" spans="2:63" ht="14.25" customHeight="1" x14ac:dyDescent="0.15">
      <c r="B38" s="59" t="str">
        <f t="shared" si="359"/>
        <v>Purchased Services</v>
      </c>
      <c r="D38" s="16">
        <f t="shared" si="360"/>
        <v>533.79884653920317</v>
      </c>
      <c r="E38" s="17">
        <f t="shared" si="361"/>
        <v>8.9968572947641101E-2</v>
      </c>
      <c r="F38" s="16">
        <f t="shared" si="360"/>
        <v>553.51348058829637</v>
      </c>
      <c r="G38" s="17">
        <f t="shared" si="362"/>
        <v>9.1664736144331418E-2</v>
      </c>
      <c r="H38" s="16">
        <f t="shared" si="360"/>
        <v>583.5518582543732</v>
      </c>
      <c r="I38" s="17">
        <f t="shared" si="363"/>
        <v>9.3281826313249189E-2</v>
      </c>
      <c r="J38" s="16">
        <f t="shared" si="360"/>
        <v>602.474432950243</v>
      </c>
      <c r="K38" s="17">
        <f t="shared" si="364"/>
        <v>9.4409678469654382E-2</v>
      </c>
      <c r="L38" s="16">
        <f t="shared" si="360"/>
        <v>630.4024413056203</v>
      </c>
      <c r="M38" s="17">
        <f t="shared" si="365"/>
        <v>9.439320380000113E-2</v>
      </c>
      <c r="N38" s="16">
        <f t="shared" si="360"/>
        <v>681.76671831945316</v>
      </c>
      <c r="O38" s="17">
        <f t="shared" si="366"/>
        <v>9.6772689607844076E-2</v>
      </c>
      <c r="P38" s="16">
        <f t="shared" si="360"/>
        <v>737.3077875820411</v>
      </c>
      <c r="Q38" s="17">
        <f t="shared" si="367"/>
        <v>0.10058792136747637</v>
      </c>
      <c r="R38" s="16">
        <f t="shared" si="360"/>
        <v>743.51617365611105</v>
      </c>
      <c r="S38" s="17">
        <f t="shared" si="368"/>
        <v>9.8500484128587348E-2</v>
      </c>
      <c r="T38" s="16">
        <f t="shared" si="360"/>
        <v>780.38918872686918</v>
      </c>
      <c r="U38" s="17">
        <f t="shared" si="369"/>
        <v>0.10114406710455649</v>
      </c>
      <c r="V38" s="16">
        <f t="shared" si="360"/>
        <v>796.03079234519578</v>
      </c>
      <c r="W38" s="17">
        <f t="shared" si="370"/>
        <v>9.9497529492990955E-2</v>
      </c>
      <c r="X38" s="16">
        <f t="shared" si="360"/>
        <v>831.22099747384277</v>
      </c>
      <c r="Y38" s="17">
        <f t="shared" si="371"/>
        <v>9.985771110290638E-2</v>
      </c>
      <c r="Z38" s="16">
        <f t="shared" si="360"/>
        <v>889.26067796556458</v>
      </c>
      <c r="AA38" s="17">
        <f t="shared" si="372"/>
        <v>0.10063506963004912</v>
      </c>
      <c r="AB38" s="16">
        <f t="shared" si="360"/>
        <v>952.36289311485291</v>
      </c>
      <c r="AC38" s="17">
        <f t="shared" si="373"/>
        <v>0.10111643431697606</v>
      </c>
      <c r="AD38" s="16">
        <f t="shared" si="360"/>
        <v>1010.2551205955792</v>
      </c>
      <c r="AE38" s="17">
        <f t="shared" si="374"/>
        <v>0.10132752171359757</v>
      </c>
      <c r="AF38" s="16">
        <f t="shared" si="360"/>
        <v>1017.618773141687</v>
      </c>
      <c r="AG38" s="17">
        <f t="shared" si="375"/>
        <v>0.10399398211857015</v>
      </c>
      <c r="AH38" s="16">
        <f t="shared" si="360"/>
        <v>1061.5476272119995</v>
      </c>
      <c r="AI38" s="17">
        <f t="shared" si="376"/>
        <v>0.1067428377812417</v>
      </c>
      <c r="AJ38" s="16">
        <f t="shared" si="360"/>
        <v>1058.597652704831</v>
      </c>
      <c r="AK38" s="17">
        <f t="shared" si="377"/>
        <v>0.10677371780880303</v>
      </c>
      <c r="AL38" s="16">
        <f t="shared" si="360"/>
        <v>1071.2149748277147</v>
      </c>
      <c r="AM38" s="17">
        <f t="shared" si="378"/>
        <v>0.10656238648118187</v>
      </c>
      <c r="AN38" s="16">
        <f t="shared" si="360"/>
        <v>1144.2322817313609</v>
      </c>
      <c r="AO38" s="17">
        <f t="shared" si="379"/>
        <v>0.10840347763191549</v>
      </c>
      <c r="AP38" s="16">
        <f t="shared" si="360"/>
        <v>1226.4000512450327</v>
      </c>
      <c r="AQ38" s="17">
        <f t="shared" si="380"/>
        <v>0.11199313060823315</v>
      </c>
      <c r="AR38" s="16">
        <f t="shared" si="360"/>
        <v>1298.7579907630522</v>
      </c>
      <c r="AS38" s="17">
        <f t="shared" si="381"/>
        <v>0.11141363042520698</v>
      </c>
      <c r="AT38" s="16">
        <f t="shared" si="360"/>
        <v>1344.2896981158312</v>
      </c>
      <c r="AU38" s="17">
        <f t="shared" si="382"/>
        <v>0.11099639286522825</v>
      </c>
      <c r="AV38" s="16">
        <f t="shared" si="360"/>
        <v>1472.7666914555507</v>
      </c>
      <c r="AW38" s="17">
        <f t="shared" si="383"/>
        <v>0.11249759391586617</v>
      </c>
      <c r="AX38" s="16">
        <f t="shared" si="360"/>
        <v>1612.351247383898</v>
      </c>
      <c r="AY38" s="17">
        <f t="shared" si="384"/>
        <v>0.11085278028506595</v>
      </c>
      <c r="AZ38" s="16">
        <f t="shared" si="360"/>
        <v>1604.5345832552534</v>
      </c>
      <c r="BA38" s="17">
        <f t="shared" ref="BA38" si="395">IFERROR(AZ38/AZ$41,"")</f>
        <v>0.10708578600385284</v>
      </c>
      <c r="BB38" s="16">
        <f t="shared" si="360"/>
        <v>1635.7765733819763</v>
      </c>
      <c r="BC38" s="17">
        <f t="shared" ref="BC38" si="396">IFERROR(BB38/BB$41,"")</f>
        <v>0.10288352549169812</v>
      </c>
      <c r="BD38" s="16">
        <f t="shared" si="360"/>
        <v>1927.2839580300888</v>
      </c>
      <c r="BE38" s="17">
        <f t="shared" ref="BE38" si="397">IFERROR(BD38/BD$41,"")</f>
        <v>0.11066397377572858</v>
      </c>
      <c r="BF38" s="16">
        <f t="shared" si="360"/>
        <v>2132.2749981360926</v>
      </c>
      <c r="BG38" s="17">
        <f t="shared" si="388"/>
        <v>0.11498145187923141</v>
      </c>
      <c r="BH38" s="16">
        <f t="shared" si="360"/>
        <v>2324.6723163819611</v>
      </c>
      <c r="BI38" s="43">
        <f t="shared" si="357"/>
        <v>0.12273423179250162</v>
      </c>
      <c r="BJ38" s="16">
        <f t="shared" si="360"/>
        <v>2327.4321061795654</v>
      </c>
      <c r="BK38" s="43">
        <f t="shared" si="358"/>
        <v>0.11655553831478316</v>
      </c>
    </row>
    <row r="39" spans="2:63" ht="14.25" customHeight="1" x14ac:dyDescent="0.15">
      <c r="B39" s="59" t="str">
        <f t="shared" si="359"/>
        <v>Travel</v>
      </c>
      <c r="D39" s="16">
        <f t="shared" si="360"/>
        <v>20.230859930935111</v>
      </c>
      <c r="E39" s="17">
        <f t="shared" si="361"/>
        <v>3.4097893041366294E-3</v>
      </c>
      <c r="F39" s="16">
        <f t="shared" si="360"/>
        <v>21.670892894450407</v>
      </c>
      <c r="G39" s="17">
        <f t="shared" si="362"/>
        <v>3.5888135498896561E-3</v>
      </c>
      <c r="H39" s="16">
        <f t="shared" si="360"/>
        <v>20.867029943069962</v>
      </c>
      <c r="I39" s="17">
        <f t="shared" si="363"/>
        <v>3.3356327039135688E-3</v>
      </c>
      <c r="J39" s="16">
        <f t="shared" si="360"/>
        <v>21.776841110182673</v>
      </c>
      <c r="K39" s="17">
        <f t="shared" si="364"/>
        <v>3.4125009375574502E-3</v>
      </c>
      <c r="L39" s="16">
        <f t="shared" si="360"/>
        <v>21.496460255976885</v>
      </c>
      <c r="M39" s="17">
        <f t="shared" si="365"/>
        <v>3.2187688704354645E-3</v>
      </c>
      <c r="N39" s="16">
        <f t="shared" si="360"/>
        <v>23.974841667788471</v>
      </c>
      <c r="O39" s="17">
        <f t="shared" si="366"/>
        <v>3.4030847337827579E-3</v>
      </c>
      <c r="P39" s="16">
        <f t="shared" si="360"/>
        <v>23.965903099465727</v>
      </c>
      <c r="Q39" s="17">
        <f t="shared" si="367"/>
        <v>3.2695712931166856E-3</v>
      </c>
      <c r="R39" s="16">
        <f t="shared" si="360"/>
        <v>24.371585926676012</v>
      </c>
      <c r="S39" s="17">
        <f t="shared" si="368"/>
        <v>3.2287300502885602E-3</v>
      </c>
      <c r="T39" s="16">
        <f t="shared" si="360"/>
        <v>24.741208584278418</v>
      </c>
      <c r="U39" s="17">
        <f t="shared" si="369"/>
        <v>3.2066390686146698E-3</v>
      </c>
      <c r="V39" s="16">
        <f t="shared" si="360"/>
        <v>25.850445562824035</v>
      </c>
      <c r="W39" s="17">
        <f t="shared" si="370"/>
        <v>3.2311004731569223E-3</v>
      </c>
      <c r="X39" s="16">
        <f t="shared" si="360"/>
        <v>26.926428613745816</v>
      </c>
      <c r="Y39" s="17">
        <f t="shared" si="371"/>
        <v>3.2347733487436046E-3</v>
      </c>
      <c r="Z39" s="16">
        <f t="shared" si="360"/>
        <v>26.644242539168019</v>
      </c>
      <c r="AA39" s="17">
        <f t="shared" si="372"/>
        <v>3.0152521860107727E-3</v>
      </c>
      <c r="AB39" s="16">
        <f t="shared" si="360"/>
        <v>29.264867108932343</v>
      </c>
      <c r="AC39" s="17">
        <f t="shared" si="373"/>
        <v>3.1071758824380426E-3</v>
      </c>
      <c r="AD39" s="16">
        <f t="shared" si="360"/>
        <v>27.085480456940147</v>
      </c>
      <c r="AE39" s="17">
        <f t="shared" si="374"/>
        <v>2.7166450861499697E-3</v>
      </c>
      <c r="AF39" s="16">
        <f t="shared" si="360"/>
        <v>24.351852527069333</v>
      </c>
      <c r="AG39" s="17">
        <f t="shared" si="375"/>
        <v>2.4886000367659324E-3</v>
      </c>
      <c r="AH39" s="16">
        <f t="shared" si="360"/>
        <v>24.451885315553358</v>
      </c>
      <c r="AI39" s="17">
        <f t="shared" si="376"/>
        <v>2.4587343617719641E-3</v>
      </c>
      <c r="AJ39" s="16">
        <f t="shared" si="360"/>
        <v>24.137081909940878</v>
      </c>
      <c r="AK39" s="17">
        <f t="shared" si="377"/>
        <v>2.4345472200839979E-3</v>
      </c>
      <c r="AL39" s="16">
        <f t="shared" si="360"/>
        <v>25.990767560848525</v>
      </c>
      <c r="AM39" s="17">
        <f t="shared" si="378"/>
        <v>2.5855111092030342E-3</v>
      </c>
      <c r="AN39" s="16">
        <f t="shared" si="360"/>
        <v>27.753334718702256</v>
      </c>
      <c r="AO39" s="17">
        <f t="shared" si="379"/>
        <v>2.6293245238961393E-3</v>
      </c>
      <c r="AP39" s="16">
        <f t="shared" si="360"/>
        <v>31.200462667175742</v>
      </c>
      <c r="AQ39" s="17">
        <f t="shared" si="380"/>
        <v>2.8491824400814318E-3</v>
      </c>
      <c r="AR39" s="16">
        <f t="shared" si="360"/>
        <v>33.97934429155903</v>
      </c>
      <c r="AS39" s="17">
        <f t="shared" si="381"/>
        <v>2.9149095781627462E-3</v>
      </c>
      <c r="AT39" s="16">
        <f t="shared" si="360"/>
        <v>34.894691970061572</v>
      </c>
      <c r="AU39" s="17">
        <f t="shared" si="382"/>
        <v>2.8812129887246562E-3</v>
      </c>
      <c r="AV39" s="16">
        <f t="shared" si="360"/>
        <v>36.900527745933921</v>
      </c>
      <c r="AW39" s="17">
        <f t="shared" si="383"/>
        <v>2.8186545837348698E-3</v>
      </c>
      <c r="AX39" s="16">
        <f t="shared" si="360"/>
        <v>36.271728146432274</v>
      </c>
      <c r="AY39" s="17">
        <f t="shared" si="384"/>
        <v>2.493763016774439E-3</v>
      </c>
      <c r="AZ39" s="16">
        <f t="shared" si="360"/>
        <v>17.425157237116974</v>
      </c>
      <c r="BA39" s="17">
        <f t="shared" ref="BA39" si="398">IFERROR(AZ39/AZ$41,"")</f>
        <v>1.1629457404350317E-3</v>
      </c>
      <c r="BB39" s="16">
        <f t="shared" si="360"/>
        <v>4.0651906681400742</v>
      </c>
      <c r="BC39" s="17">
        <f t="shared" ref="BC39" si="399">IFERROR(BB39/BB$41,"")</f>
        <v>2.5568354171345473E-4</v>
      </c>
      <c r="BD39" s="16">
        <f t="shared" si="360"/>
        <v>28.140664925750286</v>
      </c>
      <c r="BE39" s="17">
        <f t="shared" ref="BE39" si="400">IFERROR(BD39/BD$41,"")</f>
        <v>1.6158271812513974E-3</v>
      </c>
      <c r="BF39" s="16">
        <f t="shared" si="360"/>
        <v>37.099377151281715</v>
      </c>
      <c r="BG39" s="17">
        <f t="shared" si="388"/>
        <v>2.0005582077351237E-3</v>
      </c>
      <c r="BH39" s="16">
        <f t="shared" si="360"/>
        <v>36.119882007705485</v>
      </c>
      <c r="BI39" s="43">
        <f t="shared" si="357"/>
        <v>1.9069982205281849E-3</v>
      </c>
      <c r="BJ39" s="16">
        <f t="shared" si="360"/>
        <v>29.918020011786943</v>
      </c>
      <c r="BK39" s="43">
        <f t="shared" si="358"/>
        <v>1.4982653708899406E-3</v>
      </c>
    </row>
    <row r="40" spans="2:63" ht="14.25" customHeight="1" x14ac:dyDescent="0.15">
      <c r="B40" s="59" t="str">
        <f t="shared" si="359"/>
        <v>Capital Outlay</v>
      </c>
      <c r="D40" s="16">
        <f t="shared" si="360"/>
        <v>111.90894777611972</v>
      </c>
      <c r="E40" s="17">
        <f t="shared" si="361"/>
        <v>1.886157753387006E-2</v>
      </c>
      <c r="F40" s="16">
        <f t="shared" si="360"/>
        <v>118.0603605993218</v>
      </c>
      <c r="G40" s="17">
        <f t="shared" si="362"/>
        <v>1.95514150656989E-2</v>
      </c>
      <c r="H40" s="16">
        <f t="shared" si="360"/>
        <v>110.25376405243436</v>
      </c>
      <c r="I40" s="17">
        <f t="shared" si="363"/>
        <v>1.7624264790256222E-2</v>
      </c>
      <c r="J40" s="16">
        <f t="shared" si="360"/>
        <v>107.864241403306</v>
      </c>
      <c r="K40" s="17">
        <f t="shared" si="364"/>
        <v>1.6902673030276667E-2</v>
      </c>
      <c r="L40" s="16">
        <f t="shared" si="360"/>
        <v>100.07527056665296</v>
      </c>
      <c r="M40" s="17">
        <f t="shared" si="365"/>
        <v>1.4984753850847925E-2</v>
      </c>
      <c r="N40" s="16">
        <f t="shared" si="360"/>
        <v>100.33073480241303</v>
      </c>
      <c r="O40" s="17">
        <f t="shared" si="366"/>
        <v>1.4241345017683003E-2</v>
      </c>
      <c r="P40" s="16">
        <f t="shared" si="360"/>
        <v>98.095841646593286</v>
      </c>
      <c r="Q40" s="17">
        <f t="shared" si="367"/>
        <v>1.3382819186520524E-2</v>
      </c>
      <c r="R40" s="16">
        <f t="shared" si="360"/>
        <v>85.007353336916978</v>
      </c>
      <c r="S40" s="17">
        <f t="shared" si="368"/>
        <v>1.1261712595977753E-2</v>
      </c>
      <c r="T40" s="16">
        <f t="shared" si="360"/>
        <v>75.904321549219375</v>
      </c>
      <c r="U40" s="17">
        <f t="shared" si="369"/>
        <v>9.8377475024030228E-3</v>
      </c>
      <c r="V40" s="16">
        <f t="shared" si="360"/>
        <v>64.137648082896476</v>
      </c>
      <c r="W40" s="17">
        <f t="shared" si="370"/>
        <v>8.0166968327171663E-3</v>
      </c>
      <c r="X40" s="16">
        <f t="shared" si="360"/>
        <v>51.236200391588063</v>
      </c>
      <c r="Y40" s="17">
        <f t="shared" si="371"/>
        <v>6.1551978502261337E-3</v>
      </c>
      <c r="Z40" s="16">
        <f t="shared" si="360"/>
        <v>46.794223137388549</v>
      </c>
      <c r="AA40" s="17">
        <f t="shared" si="372"/>
        <v>5.2955674532788764E-3</v>
      </c>
      <c r="AB40" s="16">
        <f t="shared" si="360"/>
        <v>54.732653796341182</v>
      </c>
      <c r="AC40" s="17">
        <f t="shared" si="373"/>
        <v>5.8111995255196178E-3</v>
      </c>
      <c r="AD40" s="16">
        <f t="shared" si="360"/>
        <v>43.857207190285237</v>
      </c>
      <c r="AE40" s="17">
        <f t="shared" si="374"/>
        <v>4.3988315656856283E-3</v>
      </c>
      <c r="AF40" s="16">
        <f t="shared" si="360"/>
        <v>48.208242819583489</v>
      </c>
      <c r="AG40" s="17">
        <f t="shared" si="375"/>
        <v>4.9265670741015528E-3</v>
      </c>
      <c r="AH40" s="16">
        <f t="shared" si="360"/>
        <v>42.73451849864297</v>
      </c>
      <c r="AI40" s="17">
        <f t="shared" si="376"/>
        <v>4.2971258743618587E-3</v>
      </c>
      <c r="AJ40" s="16">
        <f t="shared" si="360"/>
        <v>40.693354876034292</v>
      </c>
      <c r="AK40" s="17">
        <f t="shared" si="377"/>
        <v>4.1044685666223333E-3</v>
      </c>
      <c r="AL40" s="16">
        <f t="shared" si="360"/>
        <v>38.793813662320261</v>
      </c>
      <c r="AM40" s="17">
        <f t="shared" si="378"/>
        <v>3.859133284827349E-3</v>
      </c>
      <c r="AN40" s="16">
        <f t="shared" si="360"/>
        <v>55.336548293393143</v>
      </c>
      <c r="AO40" s="17">
        <f t="shared" si="379"/>
        <v>5.2425319324792517E-3</v>
      </c>
      <c r="AP40" s="16">
        <f t="shared" si="360"/>
        <v>58.693320789277024</v>
      </c>
      <c r="AQ40" s="17">
        <f t="shared" si="380"/>
        <v>5.3597916392055861E-3</v>
      </c>
      <c r="AR40" s="16">
        <f t="shared" si="360"/>
        <v>67.850091032732607</v>
      </c>
      <c r="AS40" s="17">
        <f t="shared" si="381"/>
        <v>5.8205031425417235E-3</v>
      </c>
      <c r="AT40" s="16">
        <f t="shared" si="360"/>
        <v>52.982720118501042</v>
      </c>
      <c r="AU40" s="17">
        <f t="shared" si="382"/>
        <v>4.3747198431887749E-3</v>
      </c>
      <c r="AV40" s="16">
        <f t="shared" si="360"/>
        <v>62.773548639098102</v>
      </c>
      <c r="AW40" s="17">
        <f t="shared" si="383"/>
        <v>4.7949707339455163E-3</v>
      </c>
      <c r="AX40" s="16">
        <f t="shared" si="360"/>
        <v>53.732512309502376</v>
      </c>
      <c r="AY40" s="17">
        <f t="shared" si="384"/>
        <v>3.6942312606352704E-3</v>
      </c>
      <c r="AZ40" s="16">
        <f t="shared" si="360"/>
        <v>69.880497107987154</v>
      </c>
      <c r="BA40" s="17">
        <f t="shared" ref="BA40" si="401">IFERROR(AZ40/AZ$41,"")</f>
        <v>4.6637872671880711E-3</v>
      </c>
      <c r="BB40" s="16">
        <f t="shared" si="360"/>
        <v>65.713328719374019</v>
      </c>
      <c r="BC40" s="17">
        <f t="shared" ref="BC40" si="402">IFERROR(BB40/BB$41,"")</f>
        <v>4.1330943604761545E-3</v>
      </c>
      <c r="BD40" s="16">
        <f t="shared" si="360"/>
        <v>125.49255272703843</v>
      </c>
      <c r="BE40" s="17">
        <f t="shared" ref="BE40" si="403">IFERROR(BD40/BD$41,"")</f>
        <v>7.2057386801625649E-3</v>
      </c>
      <c r="BF40" s="16">
        <f t="shared" si="360"/>
        <v>145.266330872667</v>
      </c>
      <c r="BG40" s="17">
        <f t="shared" si="388"/>
        <v>7.8333862412253465E-3</v>
      </c>
      <c r="BH40" s="16">
        <f t="shared" si="360"/>
        <v>113.46922704874339</v>
      </c>
      <c r="BI40" s="43">
        <f t="shared" si="357"/>
        <v>5.9907619305207176E-3</v>
      </c>
      <c r="BJ40" s="16">
        <f t="shared" si="360"/>
        <v>79.348848636316021</v>
      </c>
      <c r="BK40" s="43">
        <f t="shared" si="358"/>
        <v>3.9737132365357686E-3</v>
      </c>
    </row>
    <row r="41" spans="2:63" ht="14.25" customHeight="1" x14ac:dyDescent="0.15">
      <c r="B41" s="60" t="str">
        <f>B30</f>
        <v>Total All Objects</v>
      </c>
      <c r="D41" s="19">
        <f t="shared" ref="D41:AI41" si="404">SUM(D34:D40)</f>
        <v>5933.170095404952</v>
      </c>
      <c r="E41" s="20">
        <f t="shared" si="404"/>
        <v>0.99999999999999967</v>
      </c>
      <c r="F41" s="19">
        <f t="shared" si="404"/>
        <v>6038.4560505007885</v>
      </c>
      <c r="G41" s="20">
        <f t="shared" si="404"/>
        <v>0.99999999999999978</v>
      </c>
      <c r="H41" s="19">
        <f t="shared" si="404"/>
        <v>6255.7936665471243</v>
      </c>
      <c r="I41" s="20">
        <f t="shared" si="404"/>
        <v>1</v>
      </c>
      <c r="J41" s="19">
        <f t="shared" si="404"/>
        <v>6381.4901471557632</v>
      </c>
      <c r="K41" s="20">
        <f t="shared" si="404"/>
        <v>1.0000000000000002</v>
      </c>
      <c r="L41" s="19">
        <f t="shared" si="404"/>
        <v>6678.4727705747473</v>
      </c>
      <c r="M41" s="20">
        <f t="shared" si="404"/>
        <v>1</v>
      </c>
      <c r="N41" s="19">
        <f t="shared" si="404"/>
        <v>7045.0322408336924</v>
      </c>
      <c r="O41" s="20">
        <f t="shared" si="404"/>
        <v>0.99999999999999989</v>
      </c>
      <c r="P41" s="19">
        <f t="shared" si="404"/>
        <v>7329.9833375465178</v>
      </c>
      <c r="Q41" s="20">
        <f t="shared" si="404"/>
        <v>1</v>
      </c>
      <c r="R41" s="19">
        <f t="shared" si="404"/>
        <v>7548.3504495824473</v>
      </c>
      <c r="S41" s="20">
        <f t="shared" si="404"/>
        <v>1</v>
      </c>
      <c r="T41" s="19">
        <f t="shared" si="404"/>
        <v>7715.6200167445413</v>
      </c>
      <c r="U41" s="20">
        <f t="shared" si="404"/>
        <v>0.99999999999999989</v>
      </c>
      <c r="V41" s="19">
        <f t="shared" si="404"/>
        <v>8000.5081171515085</v>
      </c>
      <c r="W41" s="20">
        <f t="shared" si="404"/>
        <v>0.99999999999999989</v>
      </c>
      <c r="X41" s="19">
        <f t="shared" si="404"/>
        <v>8324.0541796240905</v>
      </c>
      <c r="Y41" s="20">
        <f t="shared" si="404"/>
        <v>0.99999999999999978</v>
      </c>
      <c r="Z41" s="19">
        <f t="shared" si="404"/>
        <v>8836.4889221484264</v>
      </c>
      <c r="AA41" s="20">
        <f t="shared" si="404"/>
        <v>0.99999999999999989</v>
      </c>
      <c r="AB41" s="19">
        <f t="shared" si="404"/>
        <v>9418.4778127106511</v>
      </c>
      <c r="AC41" s="20">
        <f t="shared" si="404"/>
        <v>1</v>
      </c>
      <c r="AD41" s="19">
        <f t="shared" si="404"/>
        <v>9970.1947063411571</v>
      </c>
      <c r="AE41" s="20">
        <f t="shared" si="404"/>
        <v>1.0000000000000002</v>
      </c>
      <c r="AF41" s="19">
        <f t="shared" si="404"/>
        <v>9785.362118179446</v>
      </c>
      <c r="AG41" s="20">
        <f t="shared" si="404"/>
        <v>1</v>
      </c>
      <c r="AH41" s="19">
        <f t="shared" si="404"/>
        <v>9944.9073050458937</v>
      </c>
      <c r="AI41" s="20">
        <f t="shared" si="404"/>
        <v>1</v>
      </c>
      <c r="AJ41" s="19">
        <f t="shared" ref="AJ41:BI41" si="405">SUM(AJ34:AJ40)</f>
        <v>9914.4028552085711</v>
      </c>
      <c r="AK41" s="20">
        <f t="shared" si="405"/>
        <v>1</v>
      </c>
      <c r="AL41" s="19">
        <f t="shared" si="405"/>
        <v>10052.467950470342</v>
      </c>
      <c r="AM41" s="20">
        <f t="shared" si="405"/>
        <v>1</v>
      </c>
      <c r="AN41" s="19">
        <f t="shared" si="405"/>
        <v>10555.309725547799</v>
      </c>
      <c r="AO41" s="20">
        <f t="shared" si="405"/>
        <v>1</v>
      </c>
      <c r="AP41" s="19">
        <f t="shared" si="405"/>
        <v>10950.672104480613</v>
      </c>
      <c r="AQ41" s="20">
        <f t="shared" si="405"/>
        <v>1</v>
      </c>
      <c r="AR41" s="19">
        <f t="shared" si="405"/>
        <v>11657.083480776804</v>
      </c>
      <c r="AS41" s="20">
        <f t="shared" si="405"/>
        <v>1</v>
      </c>
      <c r="AT41" s="19">
        <f t="shared" si="405"/>
        <v>12111.111572319895</v>
      </c>
      <c r="AU41" s="20">
        <f t="shared" si="405"/>
        <v>1</v>
      </c>
      <c r="AV41" s="19">
        <f t="shared" si="405"/>
        <v>13091.539473786364</v>
      </c>
      <c r="AW41" s="20">
        <f t="shared" si="405"/>
        <v>1</v>
      </c>
      <c r="AX41" s="19">
        <f t="shared" si="405"/>
        <v>14544.977972023977</v>
      </c>
      <c r="AY41" s="20">
        <f t="shared" si="405"/>
        <v>1</v>
      </c>
      <c r="AZ41" s="63">
        <f t="shared" si="405"/>
        <v>14983.637354051116</v>
      </c>
      <c r="BA41" s="64">
        <f t="shared" si="405"/>
        <v>1</v>
      </c>
      <c r="BB41" s="63">
        <f t="shared" si="405"/>
        <v>15899.305214943966</v>
      </c>
      <c r="BC41" s="64">
        <f t="shared" si="405"/>
        <v>1.0000000000000002</v>
      </c>
      <c r="BD41" s="63">
        <f t="shared" si="405"/>
        <v>17415.640269126059</v>
      </c>
      <c r="BE41" s="64">
        <f t="shared" si="405"/>
        <v>1</v>
      </c>
      <c r="BF41" s="63">
        <f t="shared" si="405"/>
        <v>18544.512730415747</v>
      </c>
      <c r="BG41" s="64">
        <f t="shared" si="405"/>
        <v>1</v>
      </c>
      <c r="BH41" s="63">
        <f t="shared" si="405"/>
        <v>18940.70042587732</v>
      </c>
      <c r="BI41" s="65">
        <f t="shared" si="405"/>
        <v>0.99999999999999989</v>
      </c>
      <c r="BJ41" s="63">
        <f t="shared" ref="BJ41:BK41" si="406">SUM(BJ34:BJ40)</f>
        <v>19968.438564402124</v>
      </c>
      <c r="BK41" s="65">
        <f t="shared" si="406"/>
        <v>1</v>
      </c>
    </row>
    <row r="42" spans="2:63" ht="14.25" customHeight="1" x14ac:dyDescent="0.15">
      <c r="B42" s="61" t="str">
        <f t="shared" si="359"/>
        <v>Total FTE Enrollment</v>
      </c>
      <c r="C42" s="36"/>
      <c r="D42" s="37" vm="1">
        <f>IFERROR(CUBEVALUE("ThisWorkbookDataModel","[Measures].[Enr]","[Enrollment].[SchoolYear].["&amp;RIGHT(D$7,7)&amp;"]"),"")</f>
        <v>904086.21</v>
      </c>
      <c r="E42" s="38"/>
      <c r="F42" s="37" vm="2">
        <f>IFERROR(CUBEVALUE("ThisWorkbookDataModel","[Measures].[Enr]","[Enrollment].[SchoolYear].["&amp;RIGHT(F$7,7)&amp;"]"),"")</f>
        <v>923214.16</v>
      </c>
      <c r="G42" s="38"/>
      <c r="H42" s="37" vm="3">
        <f>IFERROR(CUBEVALUE("ThisWorkbookDataModel","[Measures].[Enr]","[Enrollment].[SchoolYear].["&amp;RIGHT(H$7,7)&amp;"]"),"")</f>
        <v>936170.54</v>
      </c>
      <c r="I42" s="38"/>
      <c r="J42" s="37" vm="4">
        <f>IFERROR(CUBEVALUE("ThisWorkbookDataModel","[Measures].[Enr]","[Enrollment].[SchoolYear].["&amp;RIGHT(J$7,7)&amp;"]"),"")</f>
        <v>946107.01</v>
      </c>
      <c r="K42" s="38"/>
      <c r="L42" s="37" vm="5">
        <f>IFERROR(CUBEVALUE("ThisWorkbookDataModel","[Measures].[Enr]","[Enrollment].[SchoolYear].["&amp;RIGHT(L$7,7)&amp;"]"),"")</f>
        <v>948194.27</v>
      </c>
      <c r="M42" s="38"/>
      <c r="N42" s="37" vm="6">
        <f>IFERROR(CUBEVALUE("ThisWorkbookDataModel","[Measures].[Enr]","[Enrollment].[SchoolYear].["&amp;RIGHT(N$7,7)&amp;"]"),"")</f>
        <v>950397.26</v>
      </c>
      <c r="O42" s="38"/>
      <c r="P42" s="37" vm="7">
        <f>IFERROR(CUBEVALUE("ThisWorkbookDataModel","[Measures].[Enr]","[Enrollment].[SchoolYear].["&amp;RIGHT(P$7,7)&amp;"]"),"")</f>
        <v>955927.65</v>
      </c>
      <c r="Q42" s="38"/>
      <c r="R42" s="37" vm="8">
        <f>IFERROR(CUBEVALUE("ThisWorkbookDataModel","[Measures].[Enr]","[Enrollment].[SchoolYear].["&amp;RIGHT(R$7,7)&amp;"]"),"")</f>
        <v>958181.31</v>
      </c>
      <c r="S42" s="38"/>
      <c r="T42" s="37" vm="9">
        <f>IFERROR(CUBEVALUE("ThisWorkbookDataModel","[Measures].[Enr]","[Enrollment].[SchoolYear].["&amp;RIGHT(T$7,7)&amp;"]"),"")</f>
        <v>961543.37</v>
      </c>
      <c r="U42" s="38"/>
      <c r="V42" s="37" vm="10">
        <f>IFERROR(CUBEVALUE("ThisWorkbookDataModel","[Measures].[Enr]","[Enrollment].[SchoolYear].["&amp;RIGHT(V$7,7)&amp;"]"),"")</f>
        <v>965464.3</v>
      </c>
      <c r="W42" s="38"/>
      <c r="X42" s="37" vm="11">
        <f>IFERROR(CUBEVALUE("ThisWorkbookDataModel","[Measures].[Enr]","[Enrollment].[SchoolYear].["&amp;RIGHT(X$7,7)&amp;"]"),"")</f>
        <v>970897.84</v>
      </c>
      <c r="Y42" s="38"/>
      <c r="Z42" s="37" vm="12">
        <f>IFERROR(CUBEVALUE("ThisWorkbookDataModel","[Measures].[Enr]","[Enrollment].[SchoolYear].["&amp;RIGHT(Z$7,7)&amp;"]"),"")</f>
        <v>972539.66</v>
      </c>
      <c r="AA42" s="38"/>
      <c r="AB42" s="37" vm="13">
        <f>IFERROR(CUBEVALUE("ThisWorkbookDataModel","[Measures].[Enr]","[Enrollment].[SchoolYear].["&amp;RIGHT(AB$7,7)&amp;"]"),"")</f>
        <v>974605.76</v>
      </c>
      <c r="AC42" s="38"/>
      <c r="AD42" s="37" vm="14">
        <f>IFERROR(CUBEVALUE("ThisWorkbookDataModel","[Measures].[Enr]","[Enrollment].[SchoolYear].["&amp;RIGHT(AD$7,7)&amp;"]"),"")</f>
        <v>980121.34</v>
      </c>
      <c r="AE42" s="38"/>
      <c r="AF42" s="37" vm="15">
        <f>IFERROR(CUBEVALUE("ThisWorkbookDataModel","[Measures].[Enr]","[Enrollment].[SchoolYear].["&amp;RIGHT(AF$7,7)&amp;"]"),"")</f>
        <v>987336.18</v>
      </c>
      <c r="AG42" s="38"/>
      <c r="AH42" s="37" vm="16">
        <f>IFERROR(CUBEVALUE("ThisWorkbookDataModel","[Measures].[Enr]","[Enrollment].[SchoolYear].["&amp;RIGHT(AH$7,7)&amp;"]"),"")</f>
        <v>991502.19</v>
      </c>
      <c r="AI42" s="38"/>
      <c r="AJ42" s="37" vm="17">
        <f>IFERROR(CUBEVALUE("ThisWorkbookDataModel","[Measures].[Enr]","[Enrollment].[SchoolYear].["&amp;RIGHT(AJ$7,7)&amp;"]"),"")</f>
        <v>997473.19</v>
      </c>
      <c r="AK42" s="38"/>
      <c r="AL42" s="37" vm="18">
        <f>IFERROR(CUBEVALUE("ThisWorkbookDataModel","[Measures].[Enr]","[Enrollment].[SchoolYear].["&amp;RIGHT(AL$7,7)&amp;"]"),"")</f>
        <v>1002074.3</v>
      </c>
      <c r="AM42" s="38"/>
      <c r="AN42" s="37" vm="19">
        <f>IFERROR(CUBEVALUE("ThisWorkbookDataModel","[Measures].[Enr]","[Enrollment].[SchoolYear].["&amp;RIGHT(AN$7,7)&amp;"]"),"")</f>
        <v>1019752.43</v>
      </c>
      <c r="AO42" s="38"/>
      <c r="AP42" s="37" vm="20">
        <f>IFERROR(CUBEVALUE("ThisWorkbookDataModel","[Measures].[Enr]","[Enrollment].[SchoolYear].["&amp;RIGHT(AP$7,7)&amp;"]"),"")</f>
        <v>1031553.62</v>
      </c>
      <c r="AQ42" s="38"/>
      <c r="AR42" s="37" vm="21">
        <f>IFERROR(CUBEVALUE("ThisWorkbookDataModel","[Measures].[Enr]","[Enrollment].[SchoolYear].["&amp;RIGHT(AR$7,7)&amp;"]"),"")</f>
        <v>1055850.98</v>
      </c>
      <c r="AS42" s="36"/>
      <c r="AT42" s="37" vm="22">
        <f>IFERROR(CUBEVALUE("ThisWorkbookDataModel","[Measures].[Enr]","[Enrollment].[SchoolYear].["&amp;RIGHT(AT$7,7)&amp;"]"),"")</f>
        <v>1079889.3500000001</v>
      </c>
      <c r="AU42" s="36"/>
      <c r="AV42" s="37" vm="23">
        <f>IFERROR(CUBEVALUE("ThisWorkbookDataModel","[Measures].[Enr]","[Enrollment].[SchoolYear].["&amp;RIGHT(AV$7,7)&amp;"]"),"")</f>
        <v>1090905.6100000001</v>
      </c>
      <c r="AW42" s="36"/>
      <c r="AX42" s="37" vm="24">
        <f>IFERROR(CUBEVALUE("ThisWorkbookDataModel","[Measures].[Enr]","[Enrollment].[SchoolYear].["&amp;RIGHT(AX$7,7)&amp;"]"),"")</f>
        <v>1093913.03</v>
      </c>
      <c r="AY42" s="36"/>
      <c r="AZ42" s="66" vm="25">
        <f>IFERROR(CUBEVALUE("ThisWorkbookDataModel","[Measures].[Enr]","[Enrollment].[SchoolYear].["&amp;RIGHT(AZ$7,7)&amp;"]"),"")</f>
        <v>1103195.31</v>
      </c>
      <c r="BA42" s="71"/>
      <c r="BB42" s="66" vm="26">
        <f>IFERROR(CUBEVALUE("ThisWorkbookDataModel","[Measures].[Enr]","[Enrollment].[SchoolYear].["&amp;RIGHT(BB$7,7)&amp;"]"),"")</f>
        <v>1063049.3899999999</v>
      </c>
      <c r="BC42" s="71"/>
      <c r="BD42" s="66" vm="27">
        <f>IFERROR(CUBEVALUE("ThisWorkbookDataModel","[Measures].[Enr]","[Enrollment].[SchoolYear].["&amp;RIGHT(BD$7,7)&amp;"]"),"")</f>
        <v>1060460.6599999999</v>
      </c>
      <c r="BE42" s="71"/>
      <c r="BF42" s="66" vm="28">
        <f>IFERROR(CUBEVALUE("ThisWorkbookDataModel","[Measures].[Enr]","[Enrollment].[SchoolYear].["&amp;RIGHT(BF$7,7)&amp;"]"),"")</f>
        <v>1066846.54</v>
      </c>
      <c r="BG42" s="71"/>
      <c r="BH42" s="66" vm="29">
        <f>IFERROR(CUBEVALUE("ThisWorkbookDataModel","[Measures].[Enr]","[Enrollment].[SchoolYear].["&amp;RIGHT(BH$7,7)&amp;"]"),"")</f>
        <v>1070310.57</v>
      </c>
      <c r="BI42" s="72"/>
      <c r="BJ42" s="66" vm="88">
        <f>IFERROR(CUBEVALUE("ThisWorkbookDataModel","[Measures].[Enr]","[Enrollment].[SchoolYear].["&amp;RIGHT(BJ$7,7)&amp;"]"),"")</f>
        <v>1073425.3799999999</v>
      </c>
      <c r="BK42" s="72"/>
    </row>
    <row r="44" spans="2:63" x14ac:dyDescent="0.15">
      <c r="B44" s="40" t="str">
        <f>"Sources:  enrollment data from OSPI School Apportionment and Financial Services (SAFS)--"&amp;Districts!N4&amp;" enrollment data are year-to-date data as of "&amp;Districts!N5&amp;";"</f>
        <v>Sources:  enrollment data from OSPI School Apportionment and Financial Services (SAFS)--2024-25 enrollment data are year-to-date data as of January 2025;</v>
      </c>
    </row>
    <row r="45" spans="2:63" x14ac:dyDescent="0.15">
      <c r="B45" s="41" t="str">
        <f>"enrollment data exclude Skills Center Summer School, State Institutions, and pre-K Special Education; expenditure data from F195 and F196 reports from OSPI SAFS."</f>
        <v>enrollment data exclude Skills Center Summer School, State Institutions, and pre-K Special Education; expenditure data from F195 and F196 reports from OSPI SAFS.</v>
      </c>
    </row>
    <row r="46" spans="2:63" x14ac:dyDescent="0.15">
      <c r="B46" s="41" t="str">
        <f>"SY"&amp;Districts!N4&amp;" data exclude budget extensions."</f>
        <v>SY2024-25 data exclude budget extensions.</v>
      </c>
    </row>
    <row r="47" spans="2:63" x14ac:dyDescent="0.15">
      <c r="B47" s="40"/>
    </row>
    <row r="48" spans="2:63" x14ac:dyDescent="0.15">
      <c r="B48" s="40"/>
    </row>
    <row r="49" spans="2:2" x14ac:dyDescent="0.15">
      <c r="B49" s="40"/>
    </row>
  </sheetData>
  <sheetProtection algorithmName="SHA-512" hashValue="8AKQ8XsojB74lTsyo+AHRdFx5LhPcWazbhO4VfG+Fb6WNJ33Jv+BKL6nh1J4/R5bLvbnuP+KDIIpdZ5f1Pw6yw==" saltValue="5HDW4JFp6LXS7aKJQro12Q==" spinCount="100000" sheet="1" objects="1" scenarios="1"/>
  <conditionalFormatting sqref="B11:BK20">
    <cfRule type="expression" dxfId="8" priority="4">
      <formula>MOD(ROW(A12),2)</formula>
    </cfRule>
  </conditionalFormatting>
  <conditionalFormatting sqref="B23:BK31">
    <cfRule type="expression" dxfId="7" priority="2">
      <formula>MOD(ROW(A23),2)</formula>
    </cfRule>
  </conditionalFormatting>
  <conditionalFormatting sqref="B33:BK42">
    <cfRule type="expression" dxfId="6" priority="1">
      <formula>MOD(ROW(A34),2)</formula>
    </cfRule>
  </conditionalFormatting>
  <printOptions horizontalCentered="1"/>
  <pageMargins left="0.5" right="0.5" top="0.5" bottom="0.5" header="0" footer="0"/>
  <pageSetup scale="9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B69BD87-97A2-4B47-81B2-FCC926F86151}">
          <x14:formula1>
            <xm:f>Districts!$N$17:$N$24</xm:f>
          </x14:formula1>
          <xm:sqref>BM6</xm:sqref>
        </x14:dataValidation>
        <x14:dataValidation type="list" allowBlank="1" showInputMessage="1" showErrorMessage="1" xr:uid="{0C2AA1D6-DDC2-4B46-8022-4C5443BA1386}">
          <x14:formula1>
            <xm:f>Districts!$N$26:$N$27</xm:f>
          </x14:formula1>
          <xm:sqref>BM26</xm:sqref>
        </x14:dataValidation>
        <x14:dataValidation type="list" allowBlank="1" showInputMessage="1" showErrorMessage="1" xr:uid="{9DFE1219-5446-492D-912C-3CCB97537EA5}">
          <x14:formula1>
            <xm:f>Districts!$E$2:$E$321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B1BD-2145-4349-99C9-027C4CFE2B96}">
  <sheetPr codeName="Sheet2"/>
  <dimension ref="A1:X322"/>
  <sheetViews>
    <sheetView workbookViewId="0">
      <selection activeCell="N13" sqref="N13"/>
    </sheetView>
  </sheetViews>
  <sheetFormatPr defaultRowHeight="15" x14ac:dyDescent="0.25"/>
  <cols>
    <col min="1" max="1" width="13.140625" bestFit="1" customWidth="1"/>
    <col min="2" max="2" width="12.140625" bestFit="1" customWidth="1"/>
    <col min="3" max="3" width="11.28515625" bestFit="1" customWidth="1"/>
    <col min="4" max="4" width="19.28515625" bestFit="1" customWidth="1"/>
    <col min="5" max="5" width="44.7109375" bestFit="1" customWidth="1"/>
    <col min="6" max="6" width="9" bestFit="1" customWidth="1"/>
    <col min="7" max="7" width="11.5703125" bestFit="1" customWidth="1"/>
    <col min="8" max="8" width="14.85546875" bestFit="1" customWidth="1"/>
    <col min="9" max="9" width="11.85546875" bestFit="1" customWidth="1"/>
    <col min="11" max="11" width="9.28515625" customWidth="1"/>
    <col min="13" max="13" width="19.140625" customWidth="1"/>
    <col min="14" max="14" width="21.140625" customWidth="1"/>
    <col min="21" max="21" width="16.85546875" bestFit="1" customWidth="1"/>
    <col min="22" max="22" width="9.28515625" bestFit="1" customWidth="1"/>
    <col min="23" max="24" width="9.5703125" bestFit="1" customWidth="1"/>
  </cols>
  <sheetData>
    <row r="1" spans="1:24" ht="30" x14ac:dyDescent="0.25">
      <c r="A1" s="50" t="s">
        <v>5</v>
      </c>
      <c r="B1" s="50" t="s">
        <v>6</v>
      </c>
      <c r="C1" s="50" t="s">
        <v>7</v>
      </c>
      <c r="D1" s="50" t="s">
        <v>8</v>
      </c>
      <c r="E1" s="50" t="s">
        <v>9</v>
      </c>
      <c r="F1" s="50" t="s">
        <v>10</v>
      </c>
      <c r="G1" s="50" t="s">
        <v>670</v>
      </c>
      <c r="H1" s="50" t="s">
        <v>699</v>
      </c>
      <c r="I1" s="50" t="s">
        <v>678</v>
      </c>
      <c r="J1" t="s">
        <v>672</v>
      </c>
      <c r="K1" t="s">
        <v>671</v>
      </c>
      <c r="M1" t="s">
        <v>675</v>
      </c>
      <c r="N1" t="str">
        <f>Report!B3</f>
        <v>Aberdeen</v>
      </c>
    </row>
    <row r="2" spans="1:24" x14ac:dyDescent="0.25">
      <c r="A2" s="1" t="s">
        <v>701</v>
      </c>
      <c r="B2" s="1" t="s">
        <v>702</v>
      </c>
      <c r="C2" s="1" t="s">
        <v>292</v>
      </c>
      <c r="D2" s="1" t="s">
        <v>188</v>
      </c>
      <c r="E2" s="1" t="s">
        <v>293</v>
      </c>
      <c r="F2">
        <v>3094.9</v>
      </c>
      <c r="G2" vm="87">
        <f t="shared" ref="G2:G65" si="0">IFERROR(CUBEVALUE("ThisWorkbookDataModel","[Measures].[Enr]","[Enrollment].[SchoolYear].["&amp;$N$6&amp;"]","[Enrollment].[DistTitle].["&amp;E2&amp;"]"),"")</f>
        <v>3148.52</v>
      </c>
      <c r="H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Row],[DistTitle]]&amp;"]")/G2,"")</f>
        <v/>
      </c>
      <c r="I2" s="49">
        <f>IFERROR(CUBEVALUE("ThisWorkbookDataModel","[Measures].[Exp]","[Expenditures].[SchoolYear].["&amp;$N$6&amp;"]","[Expenditures].[DistTitle].["&amp;DistrictBySize[[#This Row],[DistTitle]]&amp;"]")/G2,"")</f>
        <v>20080.010814604957</v>
      </c>
      <c r="J2" s="49" vm="87">
        <f t="shared" ref="J2:J65" si="1">IF(ISNA(K2),NA(),G2)</f>
        <v>3148.52</v>
      </c>
      <c r="K2" s="51">
        <f>IF(G2="",NA(),IF(DistrictBySize[[#This Row],[DistrictGroupTitle]]=$N$2,IF($N$7="All Objects",I2,H2),NA()))</f>
        <v>20080.010814604957</v>
      </c>
      <c r="M2" t="s">
        <v>664</v>
      </c>
      <c r="N2" t="str">
        <f>_xlfn.XLOOKUP($N$1,DistrictBySize[DistTitle],DistrictBySize[DistrictGroupTitle],"",0,1)</f>
        <v>3,000 to 4,999</v>
      </c>
      <c r="V2" s="49"/>
      <c r="W2" s="49"/>
      <c r="X2" s="49"/>
    </row>
    <row r="3" spans="1:24" x14ac:dyDescent="0.25">
      <c r="A3" s="1" t="s">
        <v>701</v>
      </c>
      <c r="B3" s="1" t="s">
        <v>702</v>
      </c>
      <c r="C3" s="1" t="s">
        <v>404</v>
      </c>
      <c r="D3" s="1" t="s">
        <v>194</v>
      </c>
      <c r="E3" s="1" t="s">
        <v>405</v>
      </c>
      <c r="F3">
        <v>621.76</v>
      </c>
      <c r="G3" vm="354">
        <f t="shared" si="0"/>
        <v>626.54</v>
      </c>
      <c r="H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Row],[DistTitle]]&amp;"]")/G3,"")</f>
        <v/>
      </c>
      <c r="I3" s="49">
        <f>IFERROR(CUBEVALUE("ThisWorkbookDataModel","[Measures].[Exp]","[Expenditures].[SchoolYear].["&amp;$N$6&amp;"]","[Expenditures].[DistTitle].["&amp;DistrictBySize[[#This Row],[DistTitle]]&amp;"]")/G3,"")</f>
        <v>16294.960305806493</v>
      </c>
      <c r="J3" s="49" t="e">
        <f t="shared" si="1"/>
        <v>#N/A</v>
      </c>
      <c r="K3" s="51" t="e">
        <f>IF(G3="",NA(),IF(DistrictBySize[[#This Row],[DistrictGroupTitle]]=$N$2,IF($N$7="All Objects",I3,H3),NA()))</f>
        <v>#N/A</v>
      </c>
      <c r="M3" t="s">
        <v>665</v>
      </c>
      <c r="N3">
        <f>COUNTIF(DistrictBySize[DistrictGroupTitle],N2)</f>
        <v>27</v>
      </c>
      <c r="V3" s="49"/>
      <c r="W3" s="49"/>
      <c r="X3" s="49"/>
    </row>
    <row r="4" spans="1:24" x14ac:dyDescent="0.25">
      <c r="A4" s="1" t="s">
        <v>701</v>
      </c>
      <c r="B4" s="1" t="s">
        <v>702</v>
      </c>
      <c r="C4" s="1" t="s">
        <v>98</v>
      </c>
      <c r="D4" s="1" t="s">
        <v>12</v>
      </c>
      <c r="E4" s="1" t="s">
        <v>99</v>
      </c>
      <c r="F4">
        <v>105.43</v>
      </c>
      <c r="G4" vm="297">
        <f t="shared" si="0"/>
        <v>102.34</v>
      </c>
      <c r="H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Row],[DistTitle]]&amp;"]")/G4,"")</f>
        <v/>
      </c>
      <c r="I4" s="49">
        <f>IFERROR(CUBEVALUE("ThisWorkbookDataModel","[Measures].[Exp]","[Expenditures].[SchoolYear].["&amp;$N$6&amp;"]","[Expenditures].[DistTitle].["&amp;DistrictBySize[[#This Row],[DistTitle]]&amp;"]")/G4,"")</f>
        <v>31405.835352745751</v>
      </c>
      <c r="J4" s="49" t="e">
        <f t="shared" si="1"/>
        <v>#N/A</v>
      </c>
      <c r="K4" s="51" t="e">
        <f>IF(G4="",NA(),IF(DistrictBySize[[#This Row],[DistrictGroupTitle]]=$N$2,IF($N$7="All Objects",I4,H4),NA()))</f>
        <v>#N/A</v>
      </c>
      <c r="M4" t="s">
        <v>5</v>
      </c>
      <c r="N4" s="55" t="str" cm="1">
        <f t="array" ref="N4">_xlfn.XLOOKUP(M4,DistrictBySize[#Headers],A2:F2,"",0,1)</f>
        <v>2024-25</v>
      </c>
      <c r="V4" s="49"/>
      <c r="W4" s="49"/>
      <c r="X4" s="49"/>
    </row>
    <row r="5" spans="1:24" x14ac:dyDescent="0.25">
      <c r="A5" s="1" t="s">
        <v>701</v>
      </c>
      <c r="B5" s="1" t="s">
        <v>702</v>
      </c>
      <c r="C5" s="1" t="s">
        <v>492</v>
      </c>
      <c r="D5" s="1" t="s">
        <v>191</v>
      </c>
      <c r="E5" s="1" t="s">
        <v>493</v>
      </c>
      <c r="F5">
        <v>2543.79</v>
      </c>
      <c r="G5" vm="238">
        <f t="shared" si="0"/>
        <v>2542.36</v>
      </c>
      <c r="H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Row],[DistTitle]]&amp;"]")/G5,"")</f>
        <v/>
      </c>
      <c r="I5" s="49">
        <f>IFERROR(CUBEVALUE("ThisWorkbookDataModel","[Measures].[Exp]","[Expenditures].[SchoolYear].["&amp;$N$6&amp;"]","[Expenditures].[DistTitle].["&amp;DistrictBySize[[#This Row],[DistTitle]]&amp;"]")/G5,"")</f>
        <v>18803.922898409353</v>
      </c>
      <c r="J5" s="49" t="e">
        <f t="shared" si="1"/>
        <v>#N/A</v>
      </c>
      <c r="K5" s="51" t="e">
        <f>IF(G5="",NA(),IF(DistrictBySize[[#This Row],[DistrictGroupTitle]]=$N$2,IF($N$7="All Objects",I5,H5),NA()))</f>
        <v>#N/A</v>
      </c>
      <c r="M5" t="s">
        <v>668</v>
      </c>
      <c r="N5" s="55" t="str" cm="1">
        <f t="array" ref="N5">_xlfn.XLOOKUP("VerTtl",DistrictBySize[#Headers],A2:F2,"",0,1)</f>
        <v>January 2025</v>
      </c>
      <c r="V5" s="49"/>
      <c r="W5" s="49"/>
      <c r="X5" s="49"/>
    </row>
    <row r="6" spans="1:24" x14ac:dyDescent="0.25">
      <c r="A6" s="1" t="s">
        <v>701</v>
      </c>
      <c r="B6" s="1" t="s">
        <v>702</v>
      </c>
      <c r="C6" s="1" t="s">
        <v>514</v>
      </c>
      <c r="D6" s="1" t="s">
        <v>219</v>
      </c>
      <c r="E6" s="1" t="s">
        <v>515</v>
      </c>
      <c r="F6">
        <v>5570.79</v>
      </c>
      <c r="G6" vm="182">
        <f t="shared" si="0"/>
        <v>5470.11</v>
      </c>
      <c r="H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Row],[DistTitle]]&amp;"]")/G6,"")</f>
        <v/>
      </c>
      <c r="I6" s="49">
        <f>IFERROR(CUBEVALUE("ThisWorkbookDataModel","[Measures].[Exp]","[Expenditures].[SchoolYear].["&amp;$N$6&amp;"]","[Expenditures].[DistTitle].["&amp;DistrictBySize[[#This Row],[DistTitle]]&amp;"]")/G6,"")</f>
        <v>17903.411626091616</v>
      </c>
      <c r="J6" s="49" t="e">
        <f t="shared" si="1"/>
        <v>#N/A</v>
      </c>
      <c r="K6" s="51" t="e">
        <f>IF(G6="",NA(),IF(DistrictBySize[[#This Row],[DistrictGroupTitle]]=$N$2,IF($N$7="All Objects",I6,H6),NA()))</f>
        <v>#N/A</v>
      </c>
      <c r="M6" t="s">
        <v>669</v>
      </c>
      <c r="N6" t="str">
        <f>LEFT(N4,4)-1&amp;"-"&amp;RIGHT(N4,2)-1</f>
        <v>2023-24</v>
      </c>
      <c r="V6" s="49"/>
      <c r="W6" s="49"/>
      <c r="X6" s="49"/>
    </row>
    <row r="7" spans="1:24" x14ac:dyDescent="0.25">
      <c r="A7" s="1" t="s">
        <v>701</v>
      </c>
      <c r="B7" s="1" t="s">
        <v>702</v>
      </c>
      <c r="C7" s="1" t="s">
        <v>193</v>
      </c>
      <c r="D7" s="1" t="s">
        <v>194</v>
      </c>
      <c r="E7" s="1" t="s">
        <v>195</v>
      </c>
      <c r="F7">
        <v>655.52</v>
      </c>
      <c r="G7" vm="392">
        <f t="shared" si="0"/>
        <v>616.85</v>
      </c>
      <c r="H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Row],[DistTitle]]&amp;"]")/G7,"")</f>
        <v/>
      </c>
      <c r="I7" s="49">
        <f>IFERROR(CUBEVALUE("ThisWorkbookDataModel","[Measures].[Exp]","[Expenditures].[SchoolYear].["&amp;$N$6&amp;"]","[Expenditures].[DistTitle].["&amp;DistrictBySize[[#This Row],[DistTitle]]&amp;"]")/G7,"")</f>
        <v>18251.627834967981</v>
      </c>
      <c r="J7" s="49" t="e">
        <f t="shared" si="1"/>
        <v>#N/A</v>
      </c>
      <c r="K7" s="51" t="e">
        <f>IF(G7="",NA(),IF(DistrictBySize[[#This Row],[DistrictGroupTitle]]=$N$2,IF($N$7="All Objects",I7,H7),NA()))</f>
        <v>#N/A</v>
      </c>
      <c r="M7" t="s">
        <v>677</v>
      </c>
      <c r="N7" t="str">
        <f>Report!BM6</f>
        <v>All Objects</v>
      </c>
      <c r="V7" s="49"/>
      <c r="W7" s="49"/>
      <c r="X7" s="49"/>
    </row>
    <row r="8" spans="1:24" x14ac:dyDescent="0.25">
      <c r="A8" s="1" t="s">
        <v>701</v>
      </c>
      <c r="B8" s="1" t="s">
        <v>702</v>
      </c>
      <c r="C8" s="1" t="s">
        <v>344</v>
      </c>
      <c r="D8" s="1" t="s">
        <v>197</v>
      </c>
      <c r="E8" s="1" t="s">
        <v>345</v>
      </c>
      <c r="F8">
        <v>17512.75</v>
      </c>
      <c r="G8" vm="388">
        <f t="shared" si="0"/>
        <v>17455.61</v>
      </c>
      <c r="H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Row],[DistTitle]]&amp;"]")/G8,"")</f>
        <v/>
      </c>
      <c r="I8" s="49">
        <f>IFERROR(CUBEVALUE("ThisWorkbookDataModel","[Measures].[Exp]","[Expenditures].[SchoolYear].["&amp;$N$6&amp;"]","[Expenditures].[DistTitle].["&amp;DistrictBySize[[#This Row],[DistTitle]]&amp;"]")/G8,"")</f>
        <v>19767.920694836794</v>
      </c>
      <c r="J8" s="49" t="e">
        <f t="shared" si="1"/>
        <v>#N/A</v>
      </c>
      <c r="K8" s="51" t="e">
        <f>IF(G8="",NA(),IF(DistrictBySize[[#This Row],[DistrictGroupTitle]]=$N$2,IF($N$7="All Objects",I8,H8),NA()))</f>
        <v>#N/A</v>
      </c>
      <c r="M8" t="s">
        <v>682</v>
      </c>
      <c r="N8" t="str">
        <f>N1&amp;" SY"&amp;N6&amp;" Per FTE Expenditures for "&amp;N7&amp;" Compared to Districts with Total FTE Enrollment "&amp;N2</f>
        <v>Aberdeen SY2023-24 Per FTE Expenditures for All Objects Compared to Districts with Total FTE Enrollment 3,000 to 4,999</v>
      </c>
      <c r="V8" s="49"/>
      <c r="W8" s="49"/>
      <c r="X8" s="49"/>
    </row>
    <row r="9" spans="1:24" x14ac:dyDescent="0.25">
      <c r="A9" s="1" t="s">
        <v>701</v>
      </c>
      <c r="B9" s="1" t="s">
        <v>702</v>
      </c>
      <c r="C9" s="1" t="s">
        <v>366</v>
      </c>
      <c r="D9" s="1" t="s">
        <v>188</v>
      </c>
      <c r="E9" s="1" t="s">
        <v>367</v>
      </c>
      <c r="F9">
        <v>3457.06</v>
      </c>
      <c r="G9" vm="106">
        <f t="shared" si="0"/>
        <v>3467.41</v>
      </c>
      <c r="H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Row],[DistTitle]]&amp;"]")/G9,"")</f>
        <v/>
      </c>
      <c r="I9" s="49">
        <f>IFERROR(CUBEVALUE("ThisWorkbookDataModel","[Measures].[Exp]","[Expenditures].[SchoolYear].["&amp;$N$6&amp;"]","[Expenditures].[DistTitle].["&amp;DistrictBySize[[#This Row],[DistTitle]]&amp;"]")/G9,"")</f>
        <v>18851.836933042243</v>
      </c>
      <c r="J9" s="49" vm="106">
        <f t="shared" si="1"/>
        <v>3467.41</v>
      </c>
      <c r="K9" s="51">
        <f>IF(G9="",NA(),IF(DistrictBySize[[#This Row],[DistrictGroupTitle]]=$N$2,IF($N$7="All Objects",I9,H9),NA()))</f>
        <v>18851.836933042243</v>
      </c>
      <c r="M9" t="s">
        <v>673</v>
      </c>
      <c r="N9" s="49" vm="87">
        <f>IFERROR(CUBEVALUE("ThisWorkbookDataModel","[Measures].[Enr]","[Enrollment].[SchoolYear].["&amp;$N$6&amp;"]","[Enrollment].[DistTitle].["&amp;N1&amp;"]"),"")</f>
        <v>3148.52</v>
      </c>
      <c r="V9" s="49"/>
      <c r="W9" s="49"/>
      <c r="X9" s="49"/>
    </row>
    <row r="10" spans="1:24" x14ac:dyDescent="0.25">
      <c r="A10" s="1" t="s">
        <v>701</v>
      </c>
      <c r="B10" s="1" t="s">
        <v>702</v>
      </c>
      <c r="C10" s="1" t="s">
        <v>240</v>
      </c>
      <c r="D10" s="1" t="s">
        <v>197</v>
      </c>
      <c r="E10" s="1" t="s">
        <v>241</v>
      </c>
      <c r="F10">
        <v>12644.09</v>
      </c>
      <c r="G10" vm="327">
        <f t="shared" si="0"/>
        <v>12386.65</v>
      </c>
      <c r="H1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Row],[DistTitle]]&amp;"]")/G10,"")</f>
        <v/>
      </c>
      <c r="I10" s="49">
        <f>IFERROR(CUBEVALUE("ThisWorkbookDataModel","[Measures].[Exp]","[Expenditures].[SchoolYear].["&amp;$N$6&amp;"]","[Expenditures].[DistTitle].["&amp;DistrictBySize[[#This Row],[DistTitle]]&amp;"]")/G10,"")</f>
        <v>17862.94199723089</v>
      </c>
      <c r="J10" s="49" t="e">
        <f t="shared" si="1"/>
        <v>#N/A</v>
      </c>
      <c r="K10" s="51" t="e">
        <f>IF(G10="",NA(),IF(DistrictBySize[[#This Row],[DistrictGroupTitle]]=$N$2,IF($N$7="All Objects",I10,H10),NA()))</f>
        <v>#N/A</v>
      </c>
      <c r="M10" t="s">
        <v>674</v>
      </c>
      <c r="N10" s="51" t="str">
        <f>IFERROR(CUBEVALUE("ThisWorkbookDataModel","[Measures].[Exp]","[Expenditures].[RecastObjectTitle].["&amp;$N$7&amp;"]","[Expenditures].[SchoolYear].["&amp;$N$6&amp;"]","[Expenditures].[DistTitle].["&amp;N1&amp;"]")/N9,"")</f>
        <v/>
      </c>
      <c r="V10" s="49"/>
      <c r="W10" s="49"/>
      <c r="X10" s="49"/>
    </row>
    <row r="11" spans="1:24" x14ac:dyDescent="0.25">
      <c r="A11" s="1" t="s">
        <v>701</v>
      </c>
      <c r="B11" s="1" t="s">
        <v>702</v>
      </c>
      <c r="C11" s="1" t="s">
        <v>338</v>
      </c>
      <c r="D11" s="1" t="s">
        <v>197</v>
      </c>
      <c r="E11" s="1" t="s">
        <v>339</v>
      </c>
      <c r="F11">
        <v>19509.490000000002</v>
      </c>
      <c r="G11" vm="214">
        <f t="shared" si="0"/>
        <v>19150.73</v>
      </c>
      <c r="H1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Row],[DistTitle]]&amp;"]")/G11,"")</f>
        <v/>
      </c>
      <c r="I11" s="49">
        <f>IFERROR(CUBEVALUE("ThisWorkbookDataModel","[Measures].[Exp]","[Expenditures].[SchoolYear].["&amp;$N$6&amp;"]","[Expenditures].[DistTitle].["&amp;DistrictBySize[[#This Row],[DistTitle]]&amp;"]")/G11,"")</f>
        <v>20982.387741355025</v>
      </c>
      <c r="J11" s="49" t="e">
        <f t="shared" si="1"/>
        <v>#N/A</v>
      </c>
      <c r="K11" s="51" t="e">
        <f>IF(G11="",NA(),IF(DistrictBySize[[#This Row],[DistrictGroupTitle]]=$N$2,IF($N$7="All Objects",I11,H11),NA()))</f>
        <v>#N/A</v>
      </c>
      <c r="M11" t="s">
        <v>679</v>
      </c>
      <c r="N11" s="53">
        <f>IFERROR(CUBEVALUE("ThisWorkbookDataModel","[Measures].[Exp]","[Expenditures].[SchoolYear].["&amp;$N$6&amp;"]","[Expenditures].[DistTitle].["&amp;N1&amp;"]")/N9,"")</f>
        <v>20080.010814604957</v>
      </c>
    </row>
    <row r="12" spans="1:24" x14ac:dyDescent="0.25">
      <c r="A12" s="1" t="s">
        <v>701</v>
      </c>
      <c r="B12" s="1" t="s">
        <v>702</v>
      </c>
      <c r="C12" s="1" t="s">
        <v>602</v>
      </c>
      <c r="D12" s="1" t="s">
        <v>197</v>
      </c>
      <c r="E12" s="1" t="s">
        <v>603</v>
      </c>
      <c r="F12">
        <v>11076.69</v>
      </c>
      <c r="G12" vm="258">
        <f t="shared" si="0"/>
        <v>11140.36</v>
      </c>
      <c r="H1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Row],[DistTitle]]&amp;"]")/G12,"")</f>
        <v/>
      </c>
      <c r="I12" s="49">
        <f>IFERROR(CUBEVALUE("ThisWorkbookDataModel","[Measures].[Exp]","[Expenditures].[SchoolYear].["&amp;$N$6&amp;"]","[Expenditures].[DistTitle].["&amp;DistrictBySize[[#This Row],[DistTitle]]&amp;"]")/G12,"")</f>
        <v>18817.359211910567</v>
      </c>
      <c r="J12" s="49" t="e">
        <f t="shared" si="1"/>
        <v>#N/A</v>
      </c>
      <c r="K12" s="51" t="e">
        <f>IF(G12="",NA(),IF(DistrictBySize[[#This Row],[DistrictGroupTitle]]=$N$2,IF($N$7="All Objects",I12,H12),NA()))</f>
        <v>#N/A</v>
      </c>
      <c r="M12" t="s">
        <v>680</v>
      </c>
      <c r="N12" s="53">
        <f>IF($N$7="All Objects",$N$11,$N$10)</f>
        <v>20080.010814604957</v>
      </c>
    </row>
    <row r="13" spans="1:24" x14ac:dyDescent="0.25">
      <c r="A13" s="1" t="s">
        <v>701</v>
      </c>
      <c r="B13" s="1" t="s">
        <v>702</v>
      </c>
      <c r="C13" s="1" t="s">
        <v>185</v>
      </c>
      <c r="D13" s="1" t="s">
        <v>183</v>
      </c>
      <c r="E13" s="1" t="s">
        <v>186</v>
      </c>
      <c r="F13">
        <v>14</v>
      </c>
      <c r="G13" vm="283">
        <f t="shared" si="0"/>
        <v>11</v>
      </c>
      <c r="H1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Row],[DistTitle]]&amp;"]")/G13,"")</f>
        <v/>
      </c>
      <c r="I13" s="49">
        <f>IFERROR(CUBEVALUE("ThisWorkbookDataModel","[Measures].[Exp]","[Expenditures].[SchoolYear].["&amp;$N$6&amp;"]","[Expenditures].[DistTitle].["&amp;DistrictBySize[[#This Row],[DistTitle]]&amp;"]")/G13,"")</f>
        <v>46567.261818181818</v>
      </c>
      <c r="J13" s="49" t="e">
        <f t="shared" si="1"/>
        <v>#N/A</v>
      </c>
      <c r="K13" s="51" t="e">
        <f>IF(G13="",NA(),IF(DistrictBySize[[#This Row],[DistrictGroupTitle]]=$N$2,IF($N$7="All Objects",I13,H13),NA()))</f>
        <v>#N/A</v>
      </c>
      <c r="M13" t="s">
        <v>676</v>
      </c>
      <c r="N13" t="str">
        <f>"Districts with Total FTE Enrollment "&amp;N2</f>
        <v>Districts with Total FTE Enrollment 3,000 to 4,999</v>
      </c>
      <c r="U13" s="49"/>
      <c r="V13" s="49"/>
    </row>
    <row r="14" spans="1:24" x14ac:dyDescent="0.25">
      <c r="A14" s="1" t="s">
        <v>701</v>
      </c>
      <c r="B14" s="1" t="s">
        <v>702</v>
      </c>
      <c r="C14" s="1" t="s">
        <v>470</v>
      </c>
      <c r="D14" s="1" t="s">
        <v>228</v>
      </c>
      <c r="E14" s="1" t="s">
        <v>471</v>
      </c>
      <c r="F14">
        <v>20688.810000000001</v>
      </c>
      <c r="G14" vm="246">
        <f t="shared" si="0"/>
        <v>20800.43</v>
      </c>
      <c r="H1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Row],[DistTitle]]&amp;"]")/G14,"")</f>
        <v/>
      </c>
      <c r="I14" s="49">
        <f>IFERROR(CUBEVALUE("ThisWorkbookDataModel","[Measures].[Exp]","[Expenditures].[SchoolYear].["&amp;$N$6&amp;"]","[Expenditures].[DistTitle].["&amp;DistrictBySize[[#This Row],[DistTitle]]&amp;"]")/G14,"")</f>
        <v>17530.677276863989</v>
      </c>
      <c r="J14" s="49" t="e">
        <f t="shared" si="1"/>
        <v>#N/A</v>
      </c>
      <c r="K14" s="51" t="e">
        <f>IF(G14="",NA(),IF(DistrictBySize[[#This Row],[DistrictGroupTitle]]=$N$2,IF($N$7="All Objects",I14,H14),NA()))</f>
        <v>#N/A</v>
      </c>
      <c r="M14" t="s">
        <v>683</v>
      </c>
      <c r="N14">
        <f>MATCH("SY"&amp;N6,Report!7:7)</f>
        <v>60</v>
      </c>
    </row>
    <row r="15" spans="1:24" x14ac:dyDescent="0.25">
      <c r="A15" s="1" t="s">
        <v>701</v>
      </c>
      <c r="B15" s="1" t="s">
        <v>702</v>
      </c>
      <c r="C15" s="1" t="s">
        <v>84</v>
      </c>
      <c r="D15" s="1" t="s">
        <v>183</v>
      </c>
      <c r="E15" s="1" t="s">
        <v>85</v>
      </c>
      <c r="F15">
        <v>91.92</v>
      </c>
      <c r="G15" vm="259">
        <f t="shared" si="0"/>
        <v>99</v>
      </c>
      <c r="H1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Row],[DistTitle]]&amp;"]")/G15,"")</f>
        <v/>
      </c>
      <c r="I15" s="49">
        <f>IFERROR(CUBEVALUE("ThisWorkbookDataModel","[Measures].[Exp]","[Expenditures].[SchoolYear].["&amp;$N$6&amp;"]","[Expenditures].[DistTitle].["&amp;DistrictBySize[[#This Row],[DistTitle]]&amp;"]")/G15,"")</f>
        <v>30093.778181818183</v>
      </c>
      <c r="J15" s="49" t="e">
        <f t="shared" si="1"/>
        <v>#N/A</v>
      </c>
      <c r="K15" s="51" t="e">
        <f>IF(G15="",NA(),IF(DistrictBySize[[#This Row],[DistrictGroupTitle]]=$N$2,IF($N$7="All Objects",I15,H15),NA()))</f>
        <v>#N/A</v>
      </c>
      <c r="M15" t="s">
        <v>684</v>
      </c>
      <c r="N15" t="str">
        <f>N1&amp;" SY"&amp;N6&amp;" Distribution of Expenditures by Object of Expenditure Compared to "&amp;P16</f>
        <v>Aberdeen SY2023-24 Distribution of Expenditures by Object of Expenditure Compared to Districts with Total FTE Enrollment 3,000 to 4,999</v>
      </c>
    </row>
    <row r="16" spans="1:24" x14ac:dyDescent="0.25">
      <c r="A16" s="1" t="s">
        <v>701</v>
      </c>
      <c r="B16" s="1" t="s">
        <v>702</v>
      </c>
      <c r="C16" s="1" t="s">
        <v>606</v>
      </c>
      <c r="D16" s="1" t="s">
        <v>200</v>
      </c>
      <c r="E16" s="1" t="s">
        <v>607</v>
      </c>
      <c r="F16">
        <v>1983.8</v>
      </c>
      <c r="G16" vm="343">
        <f t="shared" si="0"/>
        <v>2023.7</v>
      </c>
      <c r="H1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Row],[DistTitle]]&amp;"]")/G16,"")</f>
        <v/>
      </c>
      <c r="I16" s="49">
        <f>IFERROR(CUBEVALUE("ThisWorkbookDataModel","[Measures].[Exp]","[Expenditures].[SchoolYear].["&amp;$N$6&amp;"]","[Expenditures].[DistTitle].["&amp;DistrictBySize[[#This Row],[DistTitle]]&amp;"]")/G16,"")</f>
        <v>19254.324356376936</v>
      </c>
      <c r="J16" s="49" t="e">
        <f t="shared" si="1"/>
        <v>#N/A</v>
      </c>
      <c r="K16" s="51" t="e">
        <f>IF(G16="",NA(),IF(DistrictBySize[[#This Row],[DistrictGroupTitle]]=$N$2,IF($N$7="All Objects",I16,H16),NA()))</f>
        <v>#N/A</v>
      </c>
      <c r="O16" t="str">
        <f>N1</f>
        <v>Aberdeen</v>
      </c>
      <c r="P16" t="str">
        <f>IFERROR(IF(Report!$BM$26=$N$26,Q16,R16),"")</f>
        <v>Districts with Total FTE Enrollment 3,000 to 4,999</v>
      </c>
      <c r="Q16" t="str">
        <f>N13</f>
        <v>Districts with Total FTE Enrollment 3,000 to 4,999</v>
      </c>
      <c r="R16" t="s">
        <v>667</v>
      </c>
    </row>
    <row r="17" spans="1:18" x14ac:dyDescent="0.25">
      <c r="A17" s="1" t="s">
        <v>701</v>
      </c>
      <c r="B17" s="1" t="s">
        <v>702</v>
      </c>
      <c r="C17" s="1" t="s">
        <v>92</v>
      </c>
      <c r="D17" s="1" t="s">
        <v>12</v>
      </c>
      <c r="E17" s="1" t="s">
        <v>93</v>
      </c>
      <c r="F17">
        <v>271.47000000000003</v>
      </c>
      <c r="G17" vm="212">
        <f t="shared" si="0"/>
        <v>328.76</v>
      </c>
      <c r="H1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Row],[DistTitle]]&amp;"]")/G17,"")</f>
        <v/>
      </c>
      <c r="I17" s="49">
        <f>IFERROR(CUBEVALUE("ThisWorkbookDataModel","[Measures].[Exp]","[Expenditures].[SchoolYear].["&amp;$N$6&amp;"]","[Expenditures].[DistTitle].["&amp;DistrictBySize[[#This Row],[DistTitle]]&amp;"]")/G17,"")</f>
        <v>13881.332674291276</v>
      </c>
      <c r="J17" s="49" t="e">
        <f t="shared" si="1"/>
        <v>#N/A</v>
      </c>
      <c r="K17" s="51" t="e">
        <f>IF(G17="",NA(),IF(DistrictBySize[[#This Row],[DistrictGroupTitle]]=$N$2,IF($N$7="All Objects",I17,H17),NA()))</f>
        <v>#N/A</v>
      </c>
      <c r="M17" t="s">
        <v>681</v>
      </c>
      <c r="N17" t="s">
        <v>688</v>
      </c>
      <c r="O17" s="56">
        <f>VLOOKUP($N17,Report!$B$12:$CC$18,$N$14,0)</f>
        <v>0.37842216777455223</v>
      </c>
      <c r="P17" s="56">
        <f>IFERROR(IF(Report!$BM$26=$N$26,Q17,R17),"")</f>
        <v>0.42409180798645746</v>
      </c>
      <c r="Q17" s="56">
        <f>VLOOKUP($N17,Report!$B$23:$CC$30,$N$14,0)</f>
        <v>0.42409180798645746</v>
      </c>
      <c r="R17" s="56">
        <f>VLOOKUP($N17,Report!$B$34:$CC$40,$N$14,0)</f>
        <v>0.44360199612177698</v>
      </c>
    </row>
    <row r="18" spans="1:18" x14ac:dyDescent="0.25">
      <c r="A18" s="1" t="s">
        <v>701</v>
      </c>
      <c r="B18" s="1" t="s">
        <v>702</v>
      </c>
      <c r="C18" s="1" t="s">
        <v>364</v>
      </c>
      <c r="D18" s="1" t="s">
        <v>188</v>
      </c>
      <c r="E18" s="1" t="s">
        <v>365</v>
      </c>
      <c r="F18">
        <v>4494.5200000000004</v>
      </c>
      <c r="G18" vm="113">
        <f t="shared" si="0"/>
        <v>4446.29</v>
      </c>
      <c r="H1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Row],[DistTitle]]&amp;"]")/G18,"")</f>
        <v/>
      </c>
      <c r="I18" s="49">
        <f>IFERROR(CUBEVALUE("ThisWorkbookDataModel","[Measures].[Exp]","[Expenditures].[SchoolYear].["&amp;$N$6&amp;"]","[Expenditures].[DistTitle].["&amp;DistrictBySize[[#This Row],[DistTitle]]&amp;"]")/G18,"")</f>
        <v>21181.15413974347</v>
      </c>
      <c r="J18" s="49" vm="113">
        <f t="shared" si="1"/>
        <v>4446.29</v>
      </c>
      <c r="K18" s="51">
        <f>IF(G18="",NA(),IF(DistrictBySize[[#This Row],[DistrictGroupTitle]]=$N$2,IF($N$7="All Objects",I18,H18),NA()))</f>
        <v>21181.15413974347</v>
      </c>
      <c r="N18" t="s">
        <v>689</v>
      </c>
      <c r="O18" s="56">
        <f>VLOOKUP($N18,Report!$B$12:$CC$18,$N$14,0)</f>
        <v>0.19210975705537922</v>
      </c>
      <c r="P18" s="56">
        <f>IFERROR(IF(Report!$BM$26=$N$26,Q18,R18),"")</f>
        <v>0.17291826754304807</v>
      </c>
      <c r="Q18" s="56">
        <f>VLOOKUP($N18,Report!$B$23:$CC$30,$N$14,0)</f>
        <v>0.17291826754304807</v>
      </c>
      <c r="R18" s="56">
        <f>VLOOKUP($N18,Report!$B$34:$CC$40,$N$14,0)</f>
        <v>0.17071882472664124</v>
      </c>
    </row>
    <row r="19" spans="1:18" x14ac:dyDescent="0.25">
      <c r="A19" s="1" t="s">
        <v>701</v>
      </c>
      <c r="B19" s="1" t="s">
        <v>702</v>
      </c>
      <c r="C19" s="1" t="s">
        <v>436</v>
      </c>
      <c r="D19" s="1" t="s">
        <v>194</v>
      </c>
      <c r="E19" s="1" t="s">
        <v>437</v>
      </c>
      <c r="F19">
        <v>974.4</v>
      </c>
      <c r="G19" vm="361">
        <f t="shared" si="0"/>
        <v>1009.42</v>
      </c>
      <c r="H1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Row],[DistTitle]]&amp;"]")/G19,"")</f>
        <v/>
      </c>
      <c r="I19" s="49">
        <f>IFERROR(CUBEVALUE("ThisWorkbookDataModel","[Measures].[Exp]","[Expenditures].[SchoolYear].["&amp;$N$6&amp;"]","[Expenditures].[DistTitle].["&amp;DistrictBySize[[#This Row],[DistTitle]]&amp;"]")/G19,"")</f>
        <v>16646.163628618415</v>
      </c>
      <c r="J19" s="49" t="e">
        <f t="shared" si="1"/>
        <v>#N/A</v>
      </c>
      <c r="K19" s="51" t="e">
        <f>IF(G19="",NA(),IF(DistrictBySize[[#This Row],[DistrictGroupTitle]]=$N$2,IF($N$7="All Objects",I19,H19),NA()))</f>
        <v>#N/A</v>
      </c>
      <c r="N19" t="s">
        <v>690</v>
      </c>
      <c r="O19" s="56">
        <f>VLOOKUP($N19,Report!$B$12:$CC$18,$N$14,0)</f>
        <v>0.21140469457005726</v>
      </c>
      <c r="P19" s="56">
        <f>IFERROR(IF(Report!$BM$26=$N$26,Q19,R19),"")</f>
        <v>0.21159265909811251</v>
      </c>
      <c r="Q19" s="56">
        <f>VLOOKUP($N19,Report!$B$23:$CC$30,$N$14,0)</f>
        <v>0.21159265909811251</v>
      </c>
      <c r="R19" s="56">
        <f>VLOOKUP($N19,Report!$B$34:$CC$40,$N$14,0)</f>
        <v>0.21061266303648457</v>
      </c>
    </row>
    <row r="20" spans="1:18" x14ac:dyDescent="0.25">
      <c r="A20" s="1" t="s">
        <v>701</v>
      </c>
      <c r="B20" s="1" t="s">
        <v>702</v>
      </c>
      <c r="C20" s="1" t="s">
        <v>260</v>
      </c>
      <c r="D20" s="1" t="s">
        <v>194</v>
      </c>
      <c r="E20" s="1" t="s">
        <v>261</v>
      </c>
      <c r="F20">
        <v>752.14</v>
      </c>
      <c r="G20" vm="379">
        <f t="shared" si="0"/>
        <v>737.08</v>
      </c>
      <c r="H2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Row],[DistTitle]]&amp;"]")/G20,"")</f>
        <v/>
      </c>
      <c r="I20" s="49">
        <f>IFERROR(CUBEVALUE("ThisWorkbookDataModel","[Measures].[Exp]","[Expenditures].[SchoolYear].["&amp;$N$6&amp;"]","[Expenditures].[DistTitle].["&amp;DistrictBySize[[#This Row],[DistTitle]]&amp;"]")/G20,"")</f>
        <v>18865.387814077167</v>
      </c>
      <c r="J20" s="49" t="e">
        <f t="shared" si="1"/>
        <v>#N/A</v>
      </c>
      <c r="K20" s="51" t="e">
        <f>IF(G20="",NA(),IF(DistrictBySize[[#This Row],[DistrictGroupTitle]]=$N$2,IF($N$7="All Objects",I20,H20),NA()))</f>
        <v>#N/A</v>
      </c>
      <c r="N20" t="s">
        <v>691</v>
      </c>
      <c r="O20" s="56">
        <f>VLOOKUP($N20,Report!$B$12:$CC$18,$N$14,0)</f>
        <v>5.5807618935261191E-2</v>
      </c>
      <c r="P20" s="56">
        <f>IFERROR(IF(Report!$BM$26=$N$26,Q20,R20),"")</f>
        <v>5.2986171799371339E-2</v>
      </c>
      <c r="Q20" s="56">
        <f>VLOOKUP($N20,Report!$B$23:$CC$30,$N$14,0)</f>
        <v>5.2986171799371339E-2</v>
      </c>
      <c r="R20" s="56">
        <f>VLOOKUP($N20,Report!$B$34:$CC$40,$N$14,0)</f>
        <v>4.4434524171546565E-2</v>
      </c>
    </row>
    <row r="21" spans="1:18" x14ac:dyDescent="0.25">
      <c r="A21" s="1" t="s">
        <v>701</v>
      </c>
      <c r="B21" s="1" t="s">
        <v>702</v>
      </c>
      <c r="C21" s="1" t="s">
        <v>314</v>
      </c>
      <c r="D21" s="1" t="s">
        <v>183</v>
      </c>
      <c r="E21" s="1" t="s">
        <v>315</v>
      </c>
      <c r="F21">
        <v>72</v>
      </c>
      <c r="G21" vm="216">
        <f t="shared" si="0"/>
        <v>73.45</v>
      </c>
      <c r="H2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Row],[DistTitle]]&amp;"]")/G21,"")</f>
        <v/>
      </c>
      <c r="I21" s="49">
        <f>IFERROR(CUBEVALUE("ThisWorkbookDataModel","[Measures].[Exp]","[Expenditures].[SchoolYear].["&amp;$N$6&amp;"]","[Expenditures].[DistTitle].["&amp;DistrictBySize[[#This Row],[DistTitle]]&amp;"]")/G21,"")</f>
        <v>25894.779169503065</v>
      </c>
      <c r="J21" s="49" t="e">
        <f t="shared" si="1"/>
        <v>#N/A</v>
      </c>
      <c r="K21" s="51" t="e">
        <f>IF(G21="",NA(),IF(DistrictBySize[[#This Row],[DistrictGroupTitle]]=$N$2,IF($N$7="All Objects",I21,H21),NA()))</f>
        <v>#N/A</v>
      </c>
      <c r="N21" t="s">
        <v>692</v>
      </c>
      <c r="O21" s="56">
        <f>VLOOKUP($N21,Report!$B$12:$CC$18,$N$14,0)</f>
        <v>0.14833319158881519</v>
      </c>
      <c r="P21" s="56">
        <f>IFERROR(IF(Report!$BM$26=$N$26,Q21,R21),"")</f>
        <v>0.13074835323608269</v>
      </c>
      <c r="Q21" s="56">
        <f>VLOOKUP($N21,Report!$B$23:$CC$30,$N$14,0)</f>
        <v>0.13074835323608269</v>
      </c>
      <c r="R21" s="56">
        <f>VLOOKUP($N21,Report!$B$34:$CC$40,$N$14,0)</f>
        <v>0.12273423179250162</v>
      </c>
    </row>
    <row r="22" spans="1:18" x14ac:dyDescent="0.25">
      <c r="A22" s="1" t="s">
        <v>701</v>
      </c>
      <c r="B22" s="1" t="s">
        <v>702</v>
      </c>
      <c r="C22" s="1" t="s">
        <v>488</v>
      </c>
      <c r="D22" s="1" t="s">
        <v>188</v>
      </c>
      <c r="E22" s="1" t="s">
        <v>489</v>
      </c>
      <c r="F22">
        <v>3218.28</v>
      </c>
      <c r="G22" vm="314">
        <f t="shared" si="0"/>
        <v>3269.56</v>
      </c>
      <c r="H2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Row],[DistTitle]]&amp;"]")/G22,"")</f>
        <v/>
      </c>
      <c r="I22" s="49">
        <f>IFERROR(CUBEVALUE("ThisWorkbookDataModel","[Measures].[Exp]","[Expenditures].[SchoolYear].["&amp;$N$6&amp;"]","[Expenditures].[DistTitle].["&amp;DistrictBySize[[#This Row],[DistTitle]]&amp;"]")/G22,"")</f>
        <v>20310.278850976887</v>
      </c>
      <c r="J22" s="49" vm="314">
        <f t="shared" si="1"/>
        <v>3269.56</v>
      </c>
      <c r="K22" s="51">
        <f>IF(G22="",NA(),IF(DistrictBySize[[#This Row],[DistrictGroupTitle]]=$N$2,IF($N$7="All Objects",I22,H22),NA()))</f>
        <v>20310.278850976887</v>
      </c>
      <c r="N22" t="s">
        <v>693</v>
      </c>
      <c r="O22" s="56">
        <f>VLOOKUP($N22,Report!$B$12:$CC$18,$N$14,0)</f>
        <v>3.7724934233724161E-3</v>
      </c>
      <c r="P22" s="56">
        <f>IFERROR(IF(Report!$BM$26=$N$26,Q22,R22),"")</f>
        <v>2.6243866526566625E-3</v>
      </c>
      <c r="Q22" s="56">
        <f>VLOOKUP($N22,Report!$B$23:$CC$30,$N$14,0)</f>
        <v>2.6243866526566625E-3</v>
      </c>
      <c r="R22" s="56">
        <f>VLOOKUP($N22,Report!$B$34:$CC$40,$N$14,0)</f>
        <v>1.9069982205281849E-3</v>
      </c>
    </row>
    <row r="23" spans="1:18" x14ac:dyDescent="0.25">
      <c r="A23" s="1" t="s">
        <v>701</v>
      </c>
      <c r="B23" s="1" t="s">
        <v>702</v>
      </c>
      <c r="C23" s="1" t="s">
        <v>238</v>
      </c>
      <c r="D23" s="1" t="s">
        <v>219</v>
      </c>
      <c r="E23" s="1" t="s">
        <v>239</v>
      </c>
      <c r="F23">
        <v>7057.97</v>
      </c>
      <c r="G23" vm="135">
        <f t="shared" si="0"/>
        <v>7125.64</v>
      </c>
      <c r="H2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Row],[DistTitle]]&amp;"]")/G23,"")</f>
        <v/>
      </c>
      <c r="I23" s="49">
        <f>IFERROR(CUBEVALUE("ThisWorkbookDataModel","[Measures].[Exp]","[Expenditures].[SchoolYear].["&amp;$N$6&amp;"]","[Expenditures].[DistTitle].["&amp;DistrictBySize[[#This Row],[DistTitle]]&amp;"]")/G23,"")</f>
        <v>17063.466951740473</v>
      </c>
      <c r="J23" s="49" t="e">
        <f t="shared" si="1"/>
        <v>#N/A</v>
      </c>
      <c r="K23" s="51" t="e">
        <f>IF(G23="",NA(),IF(DistrictBySize[[#This Row],[DistrictGroupTitle]]=$N$2,IF($N$7="All Objects",I23,H23),NA()))</f>
        <v>#N/A</v>
      </c>
      <c r="N23" t="s">
        <v>694</v>
      </c>
      <c r="O23" s="56">
        <f>VLOOKUP($N23,Report!$B$12:$CC$18,$N$14,0)</f>
        <v>1.0150076652562472E-2</v>
      </c>
      <c r="P23" s="56">
        <f>IFERROR(IF(Report!$BM$26=$N$26,Q23,R23),"")</f>
        <v>5.0383536842713616E-3</v>
      </c>
      <c r="Q23" s="56">
        <f>VLOOKUP($N23,Report!$B$23:$CC$30,$N$14,0)</f>
        <v>5.0383536842713616E-3</v>
      </c>
      <c r="R23" s="56">
        <f>VLOOKUP($N23,Report!$B$34:$CC$40,$N$14,0)</f>
        <v>5.9907619305207176E-3</v>
      </c>
    </row>
    <row r="24" spans="1:18" x14ac:dyDescent="0.25">
      <c r="A24" s="1" t="s">
        <v>701</v>
      </c>
      <c r="B24" s="1" t="s">
        <v>702</v>
      </c>
      <c r="C24" s="1" t="s">
        <v>24</v>
      </c>
      <c r="D24" s="1" t="s">
        <v>12</v>
      </c>
      <c r="E24" s="1" t="s">
        <v>25</v>
      </c>
      <c r="F24">
        <v>483.4</v>
      </c>
      <c r="G24" vm="115">
        <f t="shared" si="0"/>
        <v>487.19</v>
      </c>
      <c r="H2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Row],[DistTitle]]&amp;"]")/G24,"")</f>
        <v/>
      </c>
      <c r="I24" s="49">
        <f>IFERROR(CUBEVALUE("ThisWorkbookDataModel","[Measures].[Exp]","[Expenditures].[SchoolYear].["&amp;$N$6&amp;"]","[Expenditures].[DistTitle].["&amp;DistrictBySize[[#This Row],[DistTitle]]&amp;"]")/G24,"")</f>
        <v>28594.030788809294</v>
      </c>
      <c r="J24" s="49" t="e">
        <f t="shared" si="1"/>
        <v>#N/A</v>
      </c>
      <c r="K24" s="51" t="e">
        <f>IF(G24="",NA(),IF(DistrictBySize[[#This Row],[DistrictGroupTitle]]=$N$2,IF($N$7="All Objects",I24,H24),NA()))</f>
        <v>#N/A</v>
      </c>
      <c r="N24" t="s">
        <v>698</v>
      </c>
    </row>
    <row r="25" spans="1:18" x14ac:dyDescent="0.25">
      <c r="A25" s="1" t="s">
        <v>701</v>
      </c>
      <c r="B25" s="1" t="s">
        <v>702</v>
      </c>
      <c r="C25" s="1" t="s">
        <v>130</v>
      </c>
      <c r="D25" s="1" t="s">
        <v>12</v>
      </c>
      <c r="E25" s="1" t="s">
        <v>131</v>
      </c>
      <c r="F25">
        <v>176.8</v>
      </c>
      <c r="G25" vm="225">
        <f t="shared" si="0"/>
        <v>175.04</v>
      </c>
      <c r="H2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Row],[DistTitle]]&amp;"]")/G25,"")</f>
        <v/>
      </c>
      <c r="I25" s="49">
        <f>IFERROR(CUBEVALUE("ThisWorkbookDataModel","[Measures].[Exp]","[Expenditures].[SchoolYear].["&amp;$N$6&amp;"]","[Expenditures].[DistTitle].["&amp;DistrictBySize[[#This Row],[DistTitle]]&amp;"]")/G25,"")</f>
        <v>19071.877913619745</v>
      </c>
      <c r="J25" s="49" t="e">
        <f t="shared" si="1"/>
        <v>#N/A</v>
      </c>
      <c r="K25" s="51" t="e">
        <f>IF(G25="",NA(),IF(DistrictBySize[[#This Row],[DistrictGroupTitle]]=$N$2,IF($N$7="All Objects",I25,H25),NA()))</f>
        <v>#N/A</v>
      </c>
    </row>
    <row r="26" spans="1:18" x14ac:dyDescent="0.25">
      <c r="A26" s="1" t="s">
        <v>701</v>
      </c>
      <c r="B26" s="1" t="s">
        <v>702</v>
      </c>
      <c r="C26" s="1" t="s">
        <v>216</v>
      </c>
      <c r="D26" s="1" t="s">
        <v>200</v>
      </c>
      <c r="E26" s="1" t="s">
        <v>217</v>
      </c>
      <c r="F26">
        <v>1210.3599999999999</v>
      </c>
      <c r="G26" vm="269">
        <f t="shared" si="0"/>
        <v>1223.95</v>
      </c>
      <c r="H2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Row],[DistTitle]]&amp;"]")/G26,"")</f>
        <v/>
      </c>
      <c r="I26" s="49">
        <f>IFERROR(CUBEVALUE("ThisWorkbookDataModel","[Measures].[Exp]","[Expenditures].[SchoolYear].["&amp;$N$6&amp;"]","[Expenditures].[DistTitle].["&amp;DistrictBySize[[#This Row],[DistTitle]]&amp;"]")/G26,"")</f>
        <v>18161.362939662569</v>
      </c>
      <c r="J26" s="49" t="e">
        <f t="shared" si="1"/>
        <v>#N/A</v>
      </c>
      <c r="K26" s="51" t="e">
        <f>IF(G26="",NA(),IF(DistrictBySize[[#This Row],[DistrictGroupTitle]]=$N$2,IF($N$7="All Objects",I26,H26),NA()))</f>
        <v>#N/A</v>
      </c>
      <c r="M26" t="s">
        <v>685</v>
      </c>
      <c r="N26" t="s">
        <v>687</v>
      </c>
    </row>
    <row r="27" spans="1:18" x14ac:dyDescent="0.25">
      <c r="A27" s="1" t="s">
        <v>701</v>
      </c>
      <c r="B27" s="1" t="s">
        <v>702</v>
      </c>
      <c r="C27" s="1" t="s">
        <v>214</v>
      </c>
      <c r="D27" s="1" t="s">
        <v>200</v>
      </c>
      <c r="E27" s="1" t="s">
        <v>215</v>
      </c>
      <c r="F27">
        <v>1612.99</v>
      </c>
      <c r="G27" vm="236">
        <f t="shared" si="0"/>
        <v>1601.93</v>
      </c>
      <c r="H2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Row],[DistTitle]]&amp;"]")/G27,"")</f>
        <v/>
      </c>
      <c r="I27" s="49">
        <f>IFERROR(CUBEVALUE("ThisWorkbookDataModel","[Measures].[Exp]","[Expenditures].[SchoolYear].["&amp;$N$6&amp;"]","[Expenditures].[DistTitle].["&amp;DistrictBySize[[#This Row],[DistTitle]]&amp;"]")/G27,"")</f>
        <v>16411.228998770232</v>
      </c>
      <c r="J27" s="49" t="e">
        <f t="shared" si="1"/>
        <v>#N/A</v>
      </c>
      <c r="K27" s="51" t="e">
        <f>IF(G27="",NA(),IF(DistrictBySize[[#This Row],[DistrictGroupTitle]]=$N$2,IF($N$7="All Objects",I27,H27),NA()))</f>
        <v>#N/A</v>
      </c>
      <c r="N27" t="s">
        <v>667</v>
      </c>
    </row>
    <row r="28" spans="1:18" x14ac:dyDescent="0.25">
      <c r="A28" s="1" t="s">
        <v>701</v>
      </c>
      <c r="B28" s="1" t="s">
        <v>702</v>
      </c>
      <c r="C28" s="1" t="s">
        <v>252</v>
      </c>
      <c r="D28" s="1" t="s">
        <v>200</v>
      </c>
      <c r="E28" s="1" t="s">
        <v>253</v>
      </c>
      <c r="F28">
        <v>1422.74</v>
      </c>
      <c r="G28" vm="100">
        <f t="shared" si="0"/>
        <v>1396.38</v>
      </c>
      <c r="H2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Row],[DistTitle]]&amp;"]")/G28,"")</f>
        <v/>
      </c>
      <c r="I28" s="49">
        <f>IFERROR(CUBEVALUE("ThisWorkbookDataModel","[Measures].[Exp]","[Expenditures].[SchoolYear].["&amp;$N$6&amp;"]","[Expenditures].[DistTitle].["&amp;DistrictBySize[[#This Row],[DistTitle]]&amp;"]")/G28,"")</f>
        <v>16930.338754493761</v>
      </c>
      <c r="J28" s="49" t="e">
        <f t="shared" si="1"/>
        <v>#N/A</v>
      </c>
      <c r="K28" s="51" t="e">
        <f>IF(G28="",NA(),IF(DistrictBySize[[#This Row],[DistrictGroupTitle]]=$N$2,IF($N$7="All Objects",I28,H28),NA()))</f>
        <v>#N/A</v>
      </c>
    </row>
    <row r="29" spans="1:18" x14ac:dyDescent="0.25">
      <c r="A29" s="1" t="s">
        <v>701</v>
      </c>
      <c r="B29" s="1" t="s">
        <v>702</v>
      </c>
      <c r="C29" s="1" t="s">
        <v>78</v>
      </c>
      <c r="D29" s="1" t="s">
        <v>194</v>
      </c>
      <c r="E29" s="1" t="s">
        <v>79</v>
      </c>
      <c r="F29">
        <v>507.9</v>
      </c>
      <c r="G29" vm="227">
        <f t="shared" si="0"/>
        <v>481.02</v>
      </c>
      <c r="H2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Row],[DistTitle]]&amp;"]")/G29,"")</f>
        <v/>
      </c>
      <c r="I29" s="49">
        <f>IFERROR(CUBEVALUE("ThisWorkbookDataModel","[Measures].[Exp]","[Expenditures].[SchoolYear].["&amp;$N$6&amp;"]","[Expenditures].[DistTitle].["&amp;DistrictBySize[[#This Row],[DistTitle]]&amp;"]")/G29,"")</f>
        <v>16633.251112219867</v>
      </c>
      <c r="J29" s="49" t="e">
        <f t="shared" si="1"/>
        <v>#N/A</v>
      </c>
      <c r="K29" s="51" t="e">
        <f>IF(G29="",NA(),IF(DistrictBySize[[#This Row],[DistrictGroupTitle]]=$N$2,IF($N$7="All Objects",I29,H29),NA()))</f>
        <v>#N/A</v>
      </c>
    </row>
    <row r="30" spans="1:18" x14ac:dyDescent="0.25">
      <c r="A30" s="1" t="s">
        <v>701</v>
      </c>
      <c r="B30" s="1" t="s">
        <v>702</v>
      </c>
      <c r="C30" s="1" t="s">
        <v>386</v>
      </c>
      <c r="D30" s="1" t="s">
        <v>183</v>
      </c>
      <c r="E30" s="1" t="s">
        <v>387</v>
      </c>
      <c r="F30">
        <v>90.8</v>
      </c>
      <c r="G30" vm="373">
        <f t="shared" si="0"/>
        <v>90.3</v>
      </c>
      <c r="H3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Row],[DistTitle]]&amp;"]")/G30,"")</f>
        <v/>
      </c>
      <c r="I30" s="49">
        <f>IFERROR(CUBEVALUE("ThisWorkbookDataModel","[Measures].[Exp]","[Expenditures].[SchoolYear].["&amp;$N$6&amp;"]","[Expenditures].[DistTitle].["&amp;DistrictBySize[[#This Row],[DistTitle]]&amp;"]")/G30,"")</f>
        <v>20385.053820598012</v>
      </c>
      <c r="J30" s="49" t="e">
        <f t="shared" si="1"/>
        <v>#N/A</v>
      </c>
      <c r="K30" s="51" t="e">
        <f>IF(G30="",NA(),IF(DistrictBySize[[#This Row],[DistrictGroupTitle]]=$N$2,IF($N$7="All Objects",I30,H30),NA()))</f>
        <v>#N/A</v>
      </c>
    </row>
    <row r="31" spans="1:18" x14ac:dyDescent="0.25">
      <c r="A31" s="1" t="s">
        <v>701</v>
      </c>
      <c r="B31" s="1" t="s">
        <v>702</v>
      </c>
      <c r="C31" s="1" t="s">
        <v>370</v>
      </c>
      <c r="D31" s="1" t="s">
        <v>197</v>
      </c>
      <c r="E31" s="1" t="s">
        <v>371</v>
      </c>
      <c r="F31">
        <v>10936.11</v>
      </c>
      <c r="G31" vm="163">
        <f t="shared" si="0"/>
        <v>10872.23</v>
      </c>
      <c r="H3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Row],[DistTitle]]&amp;"]")/G31,"")</f>
        <v/>
      </c>
      <c r="I31" s="49">
        <f>IFERROR(CUBEVALUE("ThisWorkbookDataModel","[Measures].[Exp]","[Expenditures].[SchoolYear].["&amp;$N$6&amp;"]","[Expenditures].[DistTitle].["&amp;DistrictBySize[[#This Row],[DistTitle]]&amp;"]")/G31,"")</f>
        <v>18106.400418313446</v>
      </c>
      <c r="J31" s="49" t="e">
        <f t="shared" si="1"/>
        <v>#N/A</v>
      </c>
      <c r="K31" s="51" t="e">
        <f>IF(G31="",NA(),IF(DistrictBySize[[#This Row],[DistrictGroupTitle]]=$N$2,IF($N$7="All Objects",I31,H31),NA()))</f>
        <v>#N/A</v>
      </c>
    </row>
    <row r="32" spans="1:18" x14ac:dyDescent="0.25">
      <c r="A32" s="1" t="s">
        <v>701</v>
      </c>
      <c r="B32" s="1" t="s">
        <v>702</v>
      </c>
      <c r="C32" s="1" t="s">
        <v>544</v>
      </c>
      <c r="D32" s="1" t="s">
        <v>197</v>
      </c>
      <c r="E32" s="1" t="s">
        <v>545</v>
      </c>
      <c r="F32">
        <v>14504.69</v>
      </c>
      <c r="G32" vm="185">
        <f t="shared" si="0"/>
        <v>14185.28</v>
      </c>
      <c r="H3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Row],[DistTitle]]&amp;"]")/G32,"")</f>
        <v/>
      </c>
      <c r="I32" s="49">
        <f>IFERROR(CUBEVALUE("ThisWorkbookDataModel","[Measures].[Exp]","[Expenditures].[SchoolYear].["&amp;$N$6&amp;"]","[Expenditures].[DistTitle].["&amp;DistrictBySize[[#This Row],[DistTitle]]&amp;"]")/G32,"")</f>
        <v>16682.513389231655</v>
      </c>
      <c r="J32" s="49" t="e">
        <f t="shared" si="1"/>
        <v>#N/A</v>
      </c>
      <c r="K32" s="51" t="e">
        <f>IF(G32="",NA(),IF(DistrictBySize[[#This Row],[DistrictGroupTitle]]=$N$2,IF($N$7="All Objects",I32,H32),NA()))</f>
        <v>#N/A</v>
      </c>
    </row>
    <row r="33" spans="1:11" x14ac:dyDescent="0.25">
      <c r="A33" s="1" t="s">
        <v>701</v>
      </c>
      <c r="B33" s="1" t="s">
        <v>702</v>
      </c>
      <c r="C33" s="1" t="s">
        <v>414</v>
      </c>
      <c r="D33" s="1" t="s">
        <v>188</v>
      </c>
      <c r="E33" s="1" t="s">
        <v>415</v>
      </c>
      <c r="F33">
        <v>3269.85</v>
      </c>
      <c r="G33" vm="143">
        <f t="shared" si="0"/>
        <v>3340.25</v>
      </c>
      <c r="H3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Row],[DistTitle]]&amp;"]")/G33,"")</f>
        <v/>
      </c>
      <c r="I33" s="49">
        <f>IFERROR(CUBEVALUE("ThisWorkbookDataModel","[Measures].[Exp]","[Expenditures].[SchoolYear].["&amp;$N$6&amp;"]","[Expenditures].[DistTitle].["&amp;DistrictBySize[[#This Row],[DistTitle]]&amp;"]")/G33,"")</f>
        <v>18275.509904947234</v>
      </c>
      <c r="J33" s="49" vm="143">
        <f t="shared" si="1"/>
        <v>3340.25</v>
      </c>
      <c r="K33" s="51">
        <f>IF(G33="",NA(),IF(DistrictBySize[[#This Row],[DistrictGroupTitle]]=$N$2,IF($N$7="All Objects",I33,H33),NA()))</f>
        <v>18275.509904947234</v>
      </c>
    </row>
    <row r="34" spans="1:11" x14ac:dyDescent="0.25">
      <c r="A34" s="1" t="s">
        <v>701</v>
      </c>
      <c r="B34" s="1" t="s">
        <v>702</v>
      </c>
      <c r="C34" s="1" t="s">
        <v>412</v>
      </c>
      <c r="D34" s="1" t="s">
        <v>191</v>
      </c>
      <c r="E34" s="1" t="s">
        <v>413</v>
      </c>
      <c r="F34">
        <v>2933.96</v>
      </c>
      <c r="G34" vm="315">
        <f t="shared" si="0"/>
        <v>2930.79</v>
      </c>
      <c r="H3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Row],[DistTitle]]&amp;"]")/G34,"")</f>
        <v/>
      </c>
      <c r="I34" s="49">
        <f>IFERROR(CUBEVALUE("ThisWorkbookDataModel","[Measures].[Exp]","[Expenditures].[SchoolYear].["&amp;$N$6&amp;"]","[Expenditures].[DistTitle].["&amp;DistrictBySize[[#This Row],[DistTitle]]&amp;"]")/G34,"")</f>
        <v>18961.779540669926</v>
      </c>
      <c r="J34" s="49" t="e">
        <f t="shared" si="1"/>
        <v>#N/A</v>
      </c>
      <c r="K34" s="51" t="e">
        <f>IF(G34="",NA(),IF(DistrictBySize[[#This Row],[DistrictGroupTitle]]=$N$2,IF($N$7="All Objects",I34,H34),NA()))</f>
        <v>#N/A</v>
      </c>
    </row>
    <row r="35" spans="1:11" x14ac:dyDescent="0.25">
      <c r="A35" s="1" t="s">
        <v>701</v>
      </c>
      <c r="B35" s="1" t="s">
        <v>702</v>
      </c>
      <c r="C35" s="1" t="s">
        <v>548</v>
      </c>
      <c r="D35" s="1" t="s">
        <v>219</v>
      </c>
      <c r="E35" s="1" t="s">
        <v>549</v>
      </c>
      <c r="F35">
        <v>5467.52</v>
      </c>
      <c r="G35" vm="399">
        <f t="shared" si="0"/>
        <v>5384.26</v>
      </c>
      <c r="H3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Row],[DistTitle]]&amp;"]")/G35,"")</f>
        <v/>
      </c>
      <c r="I35" s="49">
        <f>IFERROR(CUBEVALUE("ThisWorkbookDataModel","[Measures].[Exp]","[Expenditures].[SchoolYear].["&amp;$N$6&amp;"]","[Expenditures].[DistTitle].["&amp;DistrictBySize[[#This Row],[DistTitle]]&amp;"]")/G35,"")</f>
        <v>16310.151681010948</v>
      </c>
      <c r="J35" s="49" t="e">
        <f t="shared" si="1"/>
        <v>#N/A</v>
      </c>
      <c r="K35" s="51" t="e">
        <f>IF(G35="",NA(),IF(DistrictBySize[[#This Row],[DistrictGroupTitle]]=$N$2,IF($N$7="All Objects",I35,H35),NA()))</f>
        <v>#N/A</v>
      </c>
    </row>
    <row r="36" spans="1:11" x14ac:dyDescent="0.25">
      <c r="A36" s="1" t="s">
        <v>701</v>
      </c>
      <c r="B36" s="1" t="s">
        <v>702</v>
      </c>
      <c r="C36" s="1" t="s">
        <v>566</v>
      </c>
      <c r="D36" s="1" t="s">
        <v>194</v>
      </c>
      <c r="E36" s="1" t="s">
        <v>567</v>
      </c>
      <c r="F36">
        <v>795.66</v>
      </c>
      <c r="G36" vm="350">
        <f t="shared" si="0"/>
        <v>832.26</v>
      </c>
      <c r="H3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Row],[DistTitle]]&amp;"]")/G36,"")</f>
        <v/>
      </c>
      <c r="I36" s="49">
        <f>IFERROR(CUBEVALUE("ThisWorkbookDataModel","[Measures].[Exp]","[Expenditures].[SchoolYear].["&amp;$N$6&amp;"]","[Expenditures].[DistTitle].["&amp;DistrictBySize[[#This Row],[DistTitle]]&amp;"]")/G36,"")</f>
        <v>17350.073546728185</v>
      </c>
      <c r="J36" s="49" t="e">
        <f t="shared" si="1"/>
        <v>#N/A</v>
      </c>
      <c r="K36" s="51" t="e">
        <f>IF(G36="",NA(),IF(DistrictBySize[[#This Row],[DistrictGroupTitle]]=$N$2,IF($N$7="All Objects",I36,H36),NA()))</f>
        <v>#N/A</v>
      </c>
    </row>
    <row r="37" spans="1:11" x14ac:dyDescent="0.25">
      <c r="A37" s="1" t="s">
        <v>701</v>
      </c>
      <c r="B37" s="1" t="s">
        <v>702</v>
      </c>
      <c r="C37" s="1" t="s">
        <v>478</v>
      </c>
      <c r="D37" s="1" t="s">
        <v>194</v>
      </c>
      <c r="E37" s="1" t="s">
        <v>479</v>
      </c>
      <c r="F37">
        <v>646.44000000000005</v>
      </c>
      <c r="G37" vm="316">
        <f t="shared" si="0"/>
        <v>644.95000000000005</v>
      </c>
      <c r="H3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Row],[DistTitle]]&amp;"]")/G37,"")</f>
        <v/>
      </c>
      <c r="I37" s="49">
        <f>IFERROR(CUBEVALUE("ThisWorkbookDataModel","[Measures].[Exp]","[Expenditures].[SchoolYear].["&amp;$N$6&amp;"]","[Expenditures].[DistTitle].["&amp;DistrictBySize[[#This Row],[DistTitle]]&amp;"]")/G37,"")</f>
        <v>19343.756678812308</v>
      </c>
      <c r="J37" s="49" t="e">
        <f t="shared" si="1"/>
        <v>#N/A</v>
      </c>
      <c r="K37" s="51" t="e">
        <f>IF(G37="",NA(),IF(DistrictBySize[[#This Row],[DistrictGroupTitle]]=$N$2,IF($N$7="All Objects",I37,H37),NA()))</f>
        <v>#N/A</v>
      </c>
    </row>
    <row r="38" spans="1:11" x14ac:dyDescent="0.25">
      <c r="A38" s="1" t="s">
        <v>701</v>
      </c>
      <c r="B38" s="1" t="s">
        <v>702</v>
      </c>
      <c r="C38" s="1" t="s">
        <v>318</v>
      </c>
      <c r="D38" s="1" t="s">
        <v>194</v>
      </c>
      <c r="E38" s="1" t="s">
        <v>319</v>
      </c>
      <c r="F38">
        <v>679.36</v>
      </c>
      <c r="G38" vm="132">
        <f t="shared" si="0"/>
        <v>690.63</v>
      </c>
      <c r="H3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Row],[DistTitle]]&amp;"]")/G38,"")</f>
        <v/>
      </c>
      <c r="I38" s="49">
        <f>IFERROR(CUBEVALUE("ThisWorkbookDataModel","[Measures].[Exp]","[Expenditures].[SchoolYear].["&amp;$N$6&amp;"]","[Expenditures].[DistTitle].["&amp;DistrictBySize[[#This Row],[DistTitle]]&amp;"]")/G38,"")</f>
        <v>22395.603115995538</v>
      </c>
      <c r="J38" s="49" t="e">
        <f t="shared" si="1"/>
        <v>#N/A</v>
      </c>
      <c r="K38" s="51" t="e">
        <f>IF(G38="",NA(),IF(DistrictBySize[[#This Row],[DistrictGroupTitle]]=$N$2,IF($N$7="All Objects",I38,H38),NA()))</f>
        <v>#N/A</v>
      </c>
    </row>
    <row r="39" spans="1:11" x14ac:dyDescent="0.25">
      <c r="A39" s="1" t="s">
        <v>701</v>
      </c>
      <c r="B39" s="1" t="s">
        <v>702</v>
      </c>
      <c r="C39" s="1" t="s">
        <v>190</v>
      </c>
      <c r="D39" s="1" t="s">
        <v>191</v>
      </c>
      <c r="E39" s="1" t="s">
        <v>192</v>
      </c>
      <c r="F39">
        <v>2408.48</v>
      </c>
      <c r="G39" vm="165">
        <f t="shared" si="0"/>
        <v>2463.7199999999998</v>
      </c>
      <c r="H3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Row],[DistTitle]]&amp;"]")/G39,"")</f>
        <v/>
      </c>
      <c r="I39" s="49">
        <f>IFERROR(CUBEVALUE("ThisWorkbookDataModel","[Measures].[Exp]","[Expenditures].[SchoolYear].["&amp;$N$6&amp;"]","[Expenditures].[DistTitle].["&amp;DistrictBySize[[#This Row],[DistTitle]]&amp;"]")/G39,"")</f>
        <v>18407.874713847355</v>
      </c>
      <c r="J39" s="49" t="e">
        <f t="shared" si="1"/>
        <v>#N/A</v>
      </c>
      <c r="K39" s="51" t="e">
        <f>IF(G39="",NA(),IF(DistrictBySize[[#This Row],[DistrictGroupTitle]]=$N$2,IF($N$7="All Objects",I39,H39),NA()))</f>
        <v>#N/A</v>
      </c>
    </row>
    <row r="40" spans="1:11" x14ac:dyDescent="0.25">
      <c r="A40" s="1" t="s">
        <v>701</v>
      </c>
      <c r="B40" s="1" t="s">
        <v>702</v>
      </c>
      <c r="C40" s="1" t="s">
        <v>384</v>
      </c>
      <c r="D40" s="1" t="s">
        <v>194</v>
      </c>
      <c r="E40" s="1" t="s">
        <v>385</v>
      </c>
      <c r="F40">
        <v>978.78</v>
      </c>
      <c r="G40" vm="321">
        <f t="shared" si="0"/>
        <v>940.72</v>
      </c>
      <c r="H4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Row],[DistTitle]]&amp;"]")/G40,"")</f>
        <v/>
      </c>
      <c r="I40" s="49">
        <f>IFERROR(CUBEVALUE("ThisWorkbookDataModel","[Measures].[Exp]","[Expenditures].[SchoolYear].["&amp;$N$6&amp;"]","[Expenditures].[DistTitle].["&amp;DistrictBySize[[#This Row],[DistTitle]]&amp;"]")/G40,"")</f>
        <v>18500.938440768772</v>
      </c>
      <c r="J40" s="49" t="e">
        <f t="shared" si="1"/>
        <v>#N/A</v>
      </c>
      <c r="K40" s="51" t="e">
        <f>IF(G40="",NA(),IF(DistrictBySize[[#This Row],[DistrictGroupTitle]]=$N$2,IF($N$7="All Objects",I40,H40),NA()))</f>
        <v>#N/A</v>
      </c>
    </row>
    <row r="41" spans="1:11" x14ac:dyDescent="0.25">
      <c r="A41" s="1" t="s">
        <v>701</v>
      </c>
      <c r="B41" s="1" t="s">
        <v>702</v>
      </c>
      <c r="C41" s="1" t="s">
        <v>464</v>
      </c>
      <c r="D41" s="1" t="s">
        <v>197</v>
      </c>
      <c r="E41" s="1" t="s">
        <v>465</v>
      </c>
      <c r="F41">
        <v>11755.77</v>
      </c>
      <c r="G41" vm="248">
        <f t="shared" si="0"/>
        <v>11721.44</v>
      </c>
      <c r="H4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Row],[DistTitle]]&amp;"]")/G41,"")</f>
        <v/>
      </c>
      <c r="I41" s="49">
        <f>IFERROR(CUBEVALUE("ThisWorkbookDataModel","[Measures].[Exp]","[Expenditures].[SchoolYear].["&amp;$N$6&amp;"]","[Expenditures].[DistTitle].["&amp;DistrictBySize[[#This Row],[DistTitle]]&amp;"]")/G41,"")</f>
        <v>22180.843636959282</v>
      </c>
      <c r="J41" s="49" t="e">
        <f t="shared" si="1"/>
        <v>#N/A</v>
      </c>
      <c r="K41" s="51" t="e">
        <f>IF(G41="",NA(),IF(DistrictBySize[[#This Row],[DistrictGroupTitle]]=$N$2,IF($N$7="All Objects",I41,H41),NA()))</f>
        <v>#N/A</v>
      </c>
    </row>
    <row r="42" spans="1:11" x14ac:dyDescent="0.25">
      <c r="A42" s="1" t="s">
        <v>701</v>
      </c>
      <c r="B42" s="1" t="s">
        <v>702</v>
      </c>
      <c r="C42" s="1" t="s">
        <v>624</v>
      </c>
      <c r="D42" s="1" t="s">
        <v>194</v>
      </c>
      <c r="E42" s="1" t="s">
        <v>625</v>
      </c>
      <c r="F42">
        <v>532.86</v>
      </c>
      <c r="G42" vm="393">
        <f t="shared" si="0"/>
        <v>528.59</v>
      </c>
      <c r="H4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Row],[DistTitle]]&amp;"]")/G42,"")</f>
        <v/>
      </c>
      <c r="I42" s="49">
        <f>IFERROR(CUBEVALUE("ThisWorkbookDataModel","[Measures].[Exp]","[Expenditures].[SchoolYear].["&amp;$N$6&amp;"]","[Expenditures].[DistTitle].["&amp;DistrictBySize[[#This Row],[DistTitle]]&amp;"]")/G42,"")</f>
        <v>17761.907035698743</v>
      </c>
      <c r="J42" s="49" t="e">
        <f t="shared" si="1"/>
        <v>#N/A</v>
      </c>
      <c r="K42" s="51" t="e">
        <f>IF(G42="",NA(),IF(DistrictBySize[[#This Row],[DistrictGroupTitle]]=$N$2,IF($N$7="All Objects",I42,H42),NA()))</f>
        <v>#N/A</v>
      </c>
    </row>
    <row r="43" spans="1:11" x14ac:dyDescent="0.25">
      <c r="A43" s="1" t="s">
        <v>701</v>
      </c>
      <c r="B43" s="1" t="s">
        <v>702</v>
      </c>
      <c r="C43" s="1" t="s">
        <v>598</v>
      </c>
      <c r="D43" s="1" t="s">
        <v>200</v>
      </c>
      <c r="E43" s="1" t="s">
        <v>599</v>
      </c>
      <c r="F43">
        <v>1477.7</v>
      </c>
      <c r="G43" vm="339">
        <f t="shared" si="0"/>
        <v>1495.26</v>
      </c>
      <c r="H4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Row],[DistTitle]]&amp;"]")/G43,"")</f>
        <v/>
      </c>
      <c r="I43" s="49">
        <f>IFERROR(CUBEVALUE("ThisWorkbookDataModel","[Measures].[Exp]","[Expenditures].[SchoolYear].["&amp;$N$6&amp;"]","[Expenditures].[DistTitle].["&amp;DistrictBySize[[#This Row],[DistTitle]]&amp;"]")/G43,"")</f>
        <v>18069.452523306983</v>
      </c>
      <c r="J43" s="49" t="e">
        <f t="shared" si="1"/>
        <v>#N/A</v>
      </c>
      <c r="K43" s="51" t="e">
        <f>IF(G43="",NA(),IF(DistrictBySize[[#This Row],[DistrictGroupTitle]]=$N$2,IF($N$7="All Objects",I43,H43),NA()))</f>
        <v>#N/A</v>
      </c>
    </row>
    <row r="44" spans="1:11" x14ac:dyDescent="0.25">
      <c r="A44" s="1" t="s">
        <v>701</v>
      </c>
      <c r="B44" s="1" t="s">
        <v>702</v>
      </c>
      <c r="C44" s="1" t="s">
        <v>172</v>
      </c>
      <c r="D44" s="1" t="s">
        <v>12</v>
      </c>
      <c r="E44" s="1" t="s">
        <v>173</v>
      </c>
      <c r="F44">
        <v>151.57</v>
      </c>
      <c r="G44" vm="362">
        <f t="shared" si="0"/>
        <v>142.03</v>
      </c>
      <c r="H4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Row],[DistTitle]]&amp;"]")/G44,"")</f>
        <v/>
      </c>
      <c r="I44" s="49">
        <f>IFERROR(CUBEVALUE("ThisWorkbookDataModel","[Measures].[Exp]","[Expenditures].[SchoolYear].["&amp;$N$6&amp;"]","[Expenditures].[DistTitle].["&amp;DistrictBySize[[#This Row],[DistTitle]]&amp;"]")/G44,"")</f>
        <v>26176.647257621626</v>
      </c>
      <c r="J44" s="49" t="e">
        <f t="shared" si="1"/>
        <v>#N/A</v>
      </c>
      <c r="K44" s="51" t="e">
        <f>IF(G44="",NA(),IF(DistrictBySize[[#This Row],[DistrictGroupTitle]]=$N$2,IF($N$7="All Objects",I44,H44),NA()))</f>
        <v>#N/A</v>
      </c>
    </row>
    <row r="45" spans="1:11" x14ac:dyDescent="0.25">
      <c r="A45" s="1" t="s">
        <v>701</v>
      </c>
      <c r="B45" s="1" t="s">
        <v>702</v>
      </c>
      <c r="C45" s="1" t="s">
        <v>148</v>
      </c>
      <c r="D45" s="1" t="s">
        <v>12</v>
      </c>
      <c r="E45" s="1" t="s">
        <v>149</v>
      </c>
      <c r="F45">
        <v>112.55</v>
      </c>
      <c r="G45" vm="312">
        <f t="shared" si="0"/>
        <v>112.15</v>
      </c>
      <c r="H4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Row],[DistTitle]]&amp;"]")/G45,"")</f>
        <v/>
      </c>
      <c r="I45" s="49">
        <f>IFERROR(CUBEVALUE("ThisWorkbookDataModel","[Measures].[Exp]","[Expenditures].[SchoolYear].["&amp;$N$6&amp;"]","[Expenditures].[DistTitle].["&amp;DistrictBySize[[#This Row],[DistTitle]]&amp;"]")/G45,"")</f>
        <v>33818.782077574673</v>
      </c>
      <c r="J45" s="49" t="e">
        <f t="shared" si="1"/>
        <v>#N/A</v>
      </c>
      <c r="K45" s="51" t="e">
        <f>IF(G45="",NA(),IF(DistrictBySize[[#This Row],[DistrictGroupTitle]]=$N$2,IF($N$7="All Objects",I45,H45),NA()))</f>
        <v>#N/A</v>
      </c>
    </row>
    <row r="46" spans="1:11" x14ac:dyDescent="0.25">
      <c r="A46" s="1" t="s">
        <v>701</v>
      </c>
      <c r="B46" s="1" t="s">
        <v>702</v>
      </c>
      <c r="C46" s="1" t="s">
        <v>600</v>
      </c>
      <c r="D46" s="1" t="s">
        <v>194</v>
      </c>
      <c r="E46" s="1" t="s">
        <v>601</v>
      </c>
      <c r="F46">
        <v>783.14</v>
      </c>
      <c r="G46" vm="276">
        <f t="shared" si="0"/>
        <v>778.96</v>
      </c>
      <c r="H4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Row],[DistTitle]]&amp;"]")/G46,"")</f>
        <v/>
      </c>
      <c r="I46" s="49">
        <f>IFERROR(CUBEVALUE("ThisWorkbookDataModel","[Measures].[Exp]","[Expenditures].[SchoolYear].["&amp;$N$6&amp;"]","[Expenditures].[DistTitle].["&amp;DistrictBySize[[#This Row],[DistTitle]]&amp;"]")/G46,"")</f>
        <v>19252.994056177464</v>
      </c>
      <c r="J46" s="49" t="e">
        <f t="shared" si="1"/>
        <v>#N/A</v>
      </c>
      <c r="K46" s="51" t="e">
        <f>IF(G46="",NA(),IF(DistrictBySize[[#This Row],[DistrictGroupTitle]]=$N$2,IF($N$7="All Objects",I46,H46),NA()))</f>
        <v>#N/A</v>
      </c>
    </row>
    <row r="47" spans="1:11" x14ac:dyDescent="0.25">
      <c r="A47" s="1" t="s">
        <v>701</v>
      </c>
      <c r="B47" s="1" t="s">
        <v>702</v>
      </c>
      <c r="C47" s="1" t="s">
        <v>570</v>
      </c>
      <c r="D47" s="1" t="s">
        <v>200</v>
      </c>
      <c r="E47" s="1" t="s">
        <v>571</v>
      </c>
      <c r="F47">
        <v>1732.31</v>
      </c>
      <c r="G47" vm="341">
        <f t="shared" si="0"/>
        <v>1693.37</v>
      </c>
      <c r="H4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Row],[DistTitle]]&amp;"]")/G47,"")</f>
        <v/>
      </c>
      <c r="I47" s="49">
        <f>IFERROR(CUBEVALUE("ThisWorkbookDataModel","[Measures].[Exp]","[Expenditures].[SchoolYear].["&amp;$N$6&amp;"]","[Expenditures].[DistTitle].["&amp;DistrictBySize[[#This Row],[DistTitle]]&amp;"]")/G47,"")</f>
        <v>17962.096458541251</v>
      </c>
      <c r="J47" s="49" t="e">
        <f t="shared" si="1"/>
        <v>#N/A</v>
      </c>
      <c r="K47" s="51" t="e">
        <f>IF(G47="",NA(),IF(DistrictBySize[[#This Row],[DistrictGroupTitle]]=$N$2,IF($N$7="All Objects",I47,H47),NA()))</f>
        <v>#N/A</v>
      </c>
    </row>
    <row r="48" spans="1:11" x14ac:dyDescent="0.25">
      <c r="A48" s="1" t="s">
        <v>701</v>
      </c>
      <c r="B48" s="1" t="s">
        <v>702</v>
      </c>
      <c r="C48" s="1" t="s">
        <v>486</v>
      </c>
      <c r="D48" s="1" t="s">
        <v>194</v>
      </c>
      <c r="E48" s="1" t="s">
        <v>487</v>
      </c>
      <c r="F48">
        <v>523.14</v>
      </c>
      <c r="G48" vm="137">
        <f t="shared" si="0"/>
        <v>529.6</v>
      </c>
      <c r="H4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Row],[DistTitle]]&amp;"]")/G48,"")</f>
        <v/>
      </c>
      <c r="I48" s="49">
        <f>IFERROR(CUBEVALUE("ThisWorkbookDataModel","[Measures].[Exp]","[Expenditures].[SchoolYear].["&amp;$N$6&amp;"]","[Expenditures].[DistTitle].["&amp;DistrictBySize[[#This Row],[DistTitle]]&amp;"]")/G48,"")</f>
        <v>22990.795411631418</v>
      </c>
      <c r="J48" s="49" t="e">
        <f t="shared" si="1"/>
        <v>#N/A</v>
      </c>
      <c r="K48" s="51" t="e">
        <f>IF(G48="",NA(),IF(DistrictBySize[[#This Row],[DistrictGroupTitle]]=$N$2,IF($N$7="All Objects",I48,H48),NA()))</f>
        <v>#N/A</v>
      </c>
    </row>
    <row r="49" spans="1:11" x14ac:dyDescent="0.25">
      <c r="A49" s="1" t="s">
        <v>701</v>
      </c>
      <c r="B49" s="1" t="s">
        <v>702</v>
      </c>
      <c r="C49" s="1" t="s">
        <v>138</v>
      </c>
      <c r="D49" s="1" t="s">
        <v>12</v>
      </c>
      <c r="E49" s="1" t="s">
        <v>139</v>
      </c>
      <c r="F49">
        <v>420.38</v>
      </c>
      <c r="G49" vm="186">
        <f t="shared" si="0"/>
        <v>420.2</v>
      </c>
      <c r="H4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Row],[DistTitle]]&amp;"]")/G49,"")</f>
        <v/>
      </c>
      <c r="I49" s="49">
        <f>IFERROR(CUBEVALUE("ThisWorkbookDataModel","[Measures].[Exp]","[Expenditures].[SchoolYear].["&amp;$N$6&amp;"]","[Expenditures].[DistTitle].["&amp;DistrictBySize[[#This Row],[DistTitle]]&amp;"]")/G49,"")</f>
        <v>18150.438362684436</v>
      </c>
      <c r="J49" s="49" t="e">
        <f t="shared" si="1"/>
        <v>#N/A</v>
      </c>
      <c r="K49" s="51" t="e">
        <f>IF(G49="",NA(),IF(DistrictBySize[[#This Row],[DistrictGroupTitle]]=$N$2,IF($N$7="All Objects",I49,H49),NA()))</f>
        <v>#N/A</v>
      </c>
    </row>
    <row r="50" spans="1:11" x14ac:dyDescent="0.25">
      <c r="A50" s="1" t="s">
        <v>701</v>
      </c>
      <c r="B50" s="1" t="s">
        <v>702</v>
      </c>
      <c r="C50" s="1" t="s">
        <v>58</v>
      </c>
      <c r="D50" s="1" t="s">
        <v>12</v>
      </c>
      <c r="E50" s="1" t="s">
        <v>59</v>
      </c>
      <c r="F50">
        <v>184.8</v>
      </c>
      <c r="G50" vm="278">
        <f t="shared" si="0"/>
        <v>181.48</v>
      </c>
      <c r="H5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Row],[DistTitle]]&amp;"]")/G50,"")</f>
        <v/>
      </c>
      <c r="I50" s="49">
        <f>IFERROR(CUBEVALUE("ThisWorkbookDataModel","[Measures].[Exp]","[Expenditures].[SchoolYear].["&amp;$N$6&amp;"]","[Expenditures].[DistTitle].["&amp;DistrictBySize[[#This Row],[DistTitle]]&amp;"]")/G50,"")</f>
        <v>21884.315076041439</v>
      </c>
      <c r="J50" s="49" t="e">
        <f t="shared" si="1"/>
        <v>#N/A</v>
      </c>
      <c r="K50" s="51" t="e">
        <f>IF(G50="",NA(),IF(DistrictBySize[[#This Row],[DistrictGroupTitle]]=$N$2,IF($N$7="All Objects",I50,H50),NA()))</f>
        <v>#N/A</v>
      </c>
    </row>
    <row r="51" spans="1:11" x14ac:dyDescent="0.25">
      <c r="A51" s="1" t="s">
        <v>701</v>
      </c>
      <c r="B51" s="1" t="s">
        <v>702</v>
      </c>
      <c r="C51" s="1" t="s">
        <v>46</v>
      </c>
      <c r="D51" s="1" t="s">
        <v>12</v>
      </c>
      <c r="E51" s="1" t="s">
        <v>47</v>
      </c>
      <c r="F51">
        <v>197.16</v>
      </c>
      <c r="G51" vm="384">
        <f t="shared" si="0"/>
        <v>201.41</v>
      </c>
      <c r="H5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Row],[DistTitle]]&amp;"]")/G51,"")</f>
        <v/>
      </c>
      <c r="I51" s="49">
        <f>IFERROR(CUBEVALUE("ThisWorkbookDataModel","[Measures].[Exp]","[Expenditures].[SchoolYear].["&amp;$N$6&amp;"]","[Expenditures].[DistTitle].["&amp;DistrictBySize[[#This Row],[DistTitle]]&amp;"]")/G51,"")</f>
        <v>22041.904870661838</v>
      </c>
      <c r="J51" s="49" t="e">
        <f t="shared" si="1"/>
        <v>#N/A</v>
      </c>
      <c r="K51" s="51" t="e">
        <f>IF(G51="",NA(),IF(DistrictBySize[[#This Row],[DistrictGroupTitle]]=$N$2,IF($N$7="All Objects",I51,H51),NA()))</f>
        <v>#N/A</v>
      </c>
    </row>
    <row r="52" spans="1:11" x14ac:dyDescent="0.25">
      <c r="A52" s="1" t="s">
        <v>701</v>
      </c>
      <c r="B52" s="1" t="s">
        <v>702</v>
      </c>
      <c r="C52" s="1" t="s">
        <v>308</v>
      </c>
      <c r="D52" s="1" t="s">
        <v>200</v>
      </c>
      <c r="E52" s="1" t="s">
        <v>309</v>
      </c>
      <c r="F52">
        <v>1031.1400000000001</v>
      </c>
      <c r="G52" vm="161">
        <f t="shared" si="0"/>
        <v>1007.06</v>
      </c>
      <c r="H5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Row],[DistTitle]]&amp;"]")/G52,"")</f>
        <v/>
      </c>
      <c r="I52" s="49">
        <f>IFERROR(CUBEVALUE("ThisWorkbookDataModel","[Measures].[Exp]","[Expenditures].[SchoolYear].["&amp;$N$6&amp;"]","[Expenditures].[DistTitle].["&amp;DistrictBySize[[#This Row],[DistTitle]]&amp;"]")/G52,"")</f>
        <v>18564.876998391355</v>
      </c>
      <c r="J52" s="49" t="e">
        <f t="shared" si="1"/>
        <v>#N/A</v>
      </c>
      <c r="K52" s="51" t="e">
        <f>IF(G52="",NA(),IF(DistrictBySize[[#This Row],[DistrictGroupTitle]]=$N$2,IF($N$7="All Objects",I52,H52),NA()))</f>
        <v>#N/A</v>
      </c>
    </row>
    <row r="53" spans="1:11" x14ac:dyDescent="0.25">
      <c r="A53" s="1" t="s">
        <v>701</v>
      </c>
      <c r="B53" s="1" t="s">
        <v>702</v>
      </c>
      <c r="C53" s="1" t="s">
        <v>22</v>
      </c>
      <c r="D53" s="1" t="s">
        <v>12</v>
      </c>
      <c r="E53" s="1" t="s">
        <v>23</v>
      </c>
      <c r="F53">
        <v>380.91</v>
      </c>
      <c r="G53" vm="260">
        <f t="shared" si="0"/>
        <v>357.24</v>
      </c>
      <c r="H5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Row],[DistTitle]]&amp;"]")/G53,"")</f>
        <v/>
      </c>
      <c r="I53" s="49">
        <f>IFERROR(CUBEVALUE("ThisWorkbookDataModel","[Measures].[Exp]","[Expenditures].[SchoolYear].["&amp;$N$6&amp;"]","[Expenditures].[DistTitle].["&amp;DistrictBySize[[#This Row],[DistTitle]]&amp;"]")/G53,"")</f>
        <v>18160.672573060128</v>
      </c>
      <c r="J53" s="49" t="e">
        <f t="shared" si="1"/>
        <v>#N/A</v>
      </c>
      <c r="K53" s="51" t="e">
        <f>IF(G53="",NA(),IF(DistrictBySize[[#This Row],[DistrictGroupTitle]]=$N$2,IF($N$7="All Objects",I53,H53),NA()))</f>
        <v>#N/A</v>
      </c>
    </row>
    <row r="54" spans="1:11" x14ac:dyDescent="0.25">
      <c r="A54" s="1" t="s">
        <v>701</v>
      </c>
      <c r="B54" s="1" t="s">
        <v>702</v>
      </c>
      <c r="C54" s="1" t="s">
        <v>420</v>
      </c>
      <c r="D54" s="1" t="s">
        <v>183</v>
      </c>
      <c r="E54" s="1" t="s">
        <v>421</v>
      </c>
      <c r="F54">
        <v>72.81</v>
      </c>
      <c r="G54" vm="217">
        <f t="shared" si="0"/>
        <v>86.38</v>
      </c>
      <c r="H5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Row],[DistTitle]]&amp;"]")/G54,"")</f>
        <v/>
      </c>
      <c r="I54" s="49">
        <f>IFERROR(CUBEVALUE("ThisWorkbookDataModel","[Measures].[Exp]","[Expenditures].[SchoolYear].["&amp;$N$6&amp;"]","[Expenditures].[DistTitle].["&amp;DistrictBySize[[#This Row],[DistTitle]]&amp;"]")/G54,"")</f>
        <v>41310.260245427184</v>
      </c>
      <c r="J54" s="49" t="e">
        <f t="shared" si="1"/>
        <v>#N/A</v>
      </c>
      <c r="K54" s="51" t="e">
        <f>IF(G54="",NA(),IF(DistrictBySize[[#This Row],[DistrictGroupTitle]]=$N$2,IF($N$7="All Objects",I54,H54),NA()))</f>
        <v>#N/A</v>
      </c>
    </row>
    <row r="55" spans="1:11" x14ac:dyDescent="0.25">
      <c r="A55" s="1" t="s">
        <v>701</v>
      </c>
      <c r="B55" s="1" t="s">
        <v>702</v>
      </c>
      <c r="C55" s="1" t="s">
        <v>38</v>
      </c>
      <c r="D55" s="1" t="s">
        <v>12</v>
      </c>
      <c r="E55" s="1" t="s">
        <v>39</v>
      </c>
      <c r="F55">
        <v>286.25</v>
      </c>
      <c r="G55" vm="149">
        <f t="shared" si="0"/>
        <v>271.57</v>
      </c>
      <c r="H5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Row],[DistTitle]]&amp;"]")/G55,"")</f>
        <v/>
      </c>
      <c r="I55" s="49">
        <f>IFERROR(CUBEVALUE("ThisWorkbookDataModel","[Measures].[Exp]","[Expenditures].[SchoolYear].["&amp;$N$6&amp;"]","[Expenditures].[DistTitle].["&amp;DistrictBySize[[#This Row],[DistTitle]]&amp;"]")/G55,"")</f>
        <v>21874.377103509229</v>
      </c>
      <c r="J55" s="49" t="e">
        <f t="shared" si="1"/>
        <v>#N/A</v>
      </c>
      <c r="K55" s="51" t="e">
        <f>IF(G55="",NA(),IF(DistrictBySize[[#This Row],[DistrictGroupTitle]]=$N$2,IF($N$7="All Objects",I55,H55),NA()))</f>
        <v>#N/A</v>
      </c>
    </row>
    <row r="56" spans="1:11" x14ac:dyDescent="0.25">
      <c r="A56" s="1" t="s">
        <v>701</v>
      </c>
      <c r="B56" s="1" t="s">
        <v>702</v>
      </c>
      <c r="C56" s="1" t="s">
        <v>126</v>
      </c>
      <c r="D56" s="1" t="s">
        <v>12</v>
      </c>
      <c r="E56" s="1" t="s">
        <v>127</v>
      </c>
      <c r="F56">
        <v>386.33</v>
      </c>
      <c r="G56" vm="377">
        <f t="shared" si="0"/>
        <v>363.99</v>
      </c>
      <c r="H5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Row],[DistTitle]]&amp;"]")/G56,"")</f>
        <v/>
      </c>
      <c r="I56" s="49">
        <f>IFERROR(CUBEVALUE("ThisWorkbookDataModel","[Measures].[Exp]","[Expenditures].[SchoolYear].["&amp;$N$6&amp;"]","[Expenditures].[DistTitle].["&amp;DistrictBySize[[#This Row],[DistTitle]]&amp;"]")/G56,"")</f>
        <v>22880.492705843568</v>
      </c>
      <c r="J56" s="49" t="e">
        <f t="shared" si="1"/>
        <v>#N/A</v>
      </c>
      <c r="K56" s="51" t="e">
        <f>IF(G56="",NA(),IF(DistrictBySize[[#This Row],[DistrictGroupTitle]]=$N$2,IF($N$7="All Objects",I56,H56),NA()))</f>
        <v>#N/A</v>
      </c>
    </row>
    <row r="57" spans="1:11" x14ac:dyDescent="0.25">
      <c r="A57" s="1" t="s">
        <v>701</v>
      </c>
      <c r="B57" s="1" t="s">
        <v>702</v>
      </c>
      <c r="C57" s="1" t="s">
        <v>376</v>
      </c>
      <c r="D57" s="1" t="s">
        <v>183</v>
      </c>
      <c r="E57" s="1" t="s">
        <v>377</v>
      </c>
      <c r="F57">
        <v>46.2</v>
      </c>
      <c r="G57" vm="170">
        <f t="shared" si="0"/>
        <v>44.4</v>
      </c>
      <c r="H5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Row],[DistTitle]]&amp;"]")/G57,"")</f>
        <v/>
      </c>
      <c r="I57" s="49">
        <f>IFERROR(CUBEVALUE("ThisWorkbookDataModel","[Measures].[Exp]","[Expenditures].[SchoolYear].["&amp;$N$6&amp;"]","[Expenditures].[DistTitle].["&amp;DistrictBySize[[#This Row],[DistTitle]]&amp;"]")/G57,"")</f>
        <v>19996.215765765766</v>
      </c>
      <c r="J57" s="49" t="e">
        <f t="shared" si="1"/>
        <v>#N/A</v>
      </c>
      <c r="K57" s="51" t="e">
        <f>IF(G57="",NA(),IF(DistrictBySize[[#This Row],[DistrictGroupTitle]]=$N$2,IF($N$7="All Objects",I57,H57),NA()))</f>
        <v>#N/A</v>
      </c>
    </row>
    <row r="58" spans="1:11" x14ac:dyDescent="0.25">
      <c r="A58" s="1" t="s">
        <v>701</v>
      </c>
      <c r="B58" s="1" t="s">
        <v>702</v>
      </c>
      <c r="C58" s="1" t="s">
        <v>140</v>
      </c>
      <c r="D58" s="1" t="s">
        <v>12</v>
      </c>
      <c r="E58" s="1" t="s">
        <v>141</v>
      </c>
      <c r="F58">
        <v>426.07</v>
      </c>
      <c r="G58" vm="271">
        <f t="shared" si="0"/>
        <v>438.15</v>
      </c>
      <c r="H5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Row],[DistTitle]]&amp;"]")/G58,"")</f>
        <v/>
      </c>
      <c r="I58" s="49">
        <f>IFERROR(CUBEVALUE("ThisWorkbookDataModel","[Measures].[Exp]","[Expenditures].[SchoolYear].["&amp;$N$6&amp;"]","[Expenditures].[DistTitle].["&amp;DistrictBySize[[#This Row],[DistTitle]]&amp;"]")/G58,"")</f>
        <v>21702.00684697022</v>
      </c>
      <c r="J58" s="49" t="e">
        <f t="shared" si="1"/>
        <v>#N/A</v>
      </c>
      <c r="K58" s="51" t="e">
        <f>IF(G58="",NA(),IF(DistrictBySize[[#This Row],[DistrictGroupTitle]]=$N$2,IF($N$7="All Objects",I58,H58),NA()))</f>
        <v>#N/A</v>
      </c>
    </row>
    <row r="59" spans="1:11" x14ac:dyDescent="0.25">
      <c r="A59" s="1" t="s">
        <v>701</v>
      </c>
      <c r="B59" s="1" t="s">
        <v>702</v>
      </c>
      <c r="C59" s="1" t="s">
        <v>422</v>
      </c>
      <c r="D59" s="1" t="s">
        <v>194</v>
      </c>
      <c r="E59" s="1" t="s">
        <v>423</v>
      </c>
      <c r="F59">
        <v>676.77</v>
      </c>
      <c r="G59" vm="355">
        <f t="shared" si="0"/>
        <v>638.16999999999996</v>
      </c>
      <c r="H5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Row],[DistTitle]]&amp;"]")/G59,"")</f>
        <v/>
      </c>
      <c r="I59" s="49">
        <f>IFERROR(CUBEVALUE("ThisWorkbookDataModel","[Measures].[Exp]","[Expenditures].[SchoolYear].["&amp;$N$6&amp;"]","[Expenditures].[DistTitle].["&amp;DistrictBySize[[#This Row],[DistTitle]]&amp;"]")/G59,"")</f>
        <v>16792.918266292683</v>
      </c>
      <c r="J59" s="49" t="e">
        <f t="shared" si="1"/>
        <v>#N/A</v>
      </c>
      <c r="K59" s="51" t="e">
        <f>IF(G59="",NA(),IF(DistrictBySize[[#This Row],[DistrictGroupTitle]]=$N$2,IF($N$7="All Objects",I59,H59),NA()))</f>
        <v>#N/A</v>
      </c>
    </row>
    <row r="60" spans="1:11" x14ac:dyDescent="0.25">
      <c r="A60" s="1" t="s">
        <v>701</v>
      </c>
      <c r="B60" s="1" t="s">
        <v>702</v>
      </c>
      <c r="C60" s="1" t="s">
        <v>30</v>
      </c>
      <c r="D60" s="1" t="s">
        <v>12</v>
      </c>
      <c r="E60" s="1" t="s">
        <v>31</v>
      </c>
      <c r="F60">
        <v>356.77</v>
      </c>
      <c r="G60" vm="254">
        <f t="shared" si="0"/>
        <v>345.04</v>
      </c>
      <c r="H6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Row],[DistTitle]]&amp;"]")/G60,"")</f>
        <v/>
      </c>
      <c r="I60" s="49">
        <f>IFERROR(CUBEVALUE("ThisWorkbookDataModel","[Measures].[Exp]","[Expenditures].[SchoolYear].["&amp;$N$6&amp;"]","[Expenditures].[DistTitle].["&amp;DistrictBySize[[#This Row],[DistTitle]]&amp;"]")/G60,"")</f>
        <v>24147.293270345468</v>
      </c>
      <c r="J60" s="49" t="e">
        <f t="shared" si="1"/>
        <v>#N/A</v>
      </c>
      <c r="K60" s="51" t="e">
        <f>IF(G60="",NA(),IF(DistrictBySize[[#This Row],[DistrictGroupTitle]]=$N$2,IF($N$7="All Objects",I60,H60),NA()))</f>
        <v>#N/A</v>
      </c>
    </row>
    <row r="61" spans="1:11" x14ac:dyDescent="0.25">
      <c r="A61" s="1" t="s">
        <v>701</v>
      </c>
      <c r="B61" s="1" t="s">
        <v>702</v>
      </c>
      <c r="C61" s="1" t="s">
        <v>556</v>
      </c>
      <c r="D61" s="1" t="s">
        <v>191</v>
      </c>
      <c r="E61" s="1" t="s">
        <v>557</v>
      </c>
      <c r="F61">
        <v>2653.43</v>
      </c>
      <c r="G61" vm="204">
        <f t="shared" si="0"/>
        <v>2639.19</v>
      </c>
      <c r="H6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Row],[DistTitle]]&amp;"]")/G61,"")</f>
        <v/>
      </c>
      <c r="I61" s="49">
        <f>IFERROR(CUBEVALUE("ThisWorkbookDataModel","[Measures].[Exp]","[Expenditures].[SchoolYear].["&amp;$N$6&amp;"]","[Expenditures].[DistTitle].["&amp;DistrictBySize[[#This Row],[DistTitle]]&amp;"]")/G61,"")</f>
        <v>15450.682936810157</v>
      </c>
      <c r="J61" s="49" t="e">
        <f t="shared" si="1"/>
        <v>#N/A</v>
      </c>
      <c r="K61" s="51" t="e">
        <f>IF(G61="",NA(),IF(DistrictBySize[[#This Row],[DistrictGroupTitle]]=$N$2,IF($N$7="All Objects",I61,H61),NA()))</f>
        <v>#N/A</v>
      </c>
    </row>
    <row r="62" spans="1:11" x14ac:dyDescent="0.25">
      <c r="A62" s="1" t="s">
        <v>701</v>
      </c>
      <c r="B62" s="1" t="s">
        <v>702</v>
      </c>
      <c r="C62" s="1" t="s">
        <v>460</v>
      </c>
      <c r="D62" s="1" t="s">
        <v>200</v>
      </c>
      <c r="E62" s="1" t="s">
        <v>461</v>
      </c>
      <c r="F62">
        <v>1421.67</v>
      </c>
      <c r="G62" vm="326">
        <f t="shared" si="0"/>
        <v>1401.59</v>
      </c>
      <c r="H6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Row],[DistTitle]]&amp;"]")/G62,"")</f>
        <v/>
      </c>
      <c r="I62" s="49">
        <f>IFERROR(CUBEVALUE("ThisWorkbookDataModel","[Measures].[Exp]","[Expenditures].[SchoolYear].["&amp;$N$6&amp;"]","[Expenditures].[DistTitle].["&amp;DistrictBySize[[#This Row],[DistTitle]]&amp;"]")/G62,"")</f>
        <v>21067.159369002351</v>
      </c>
      <c r="J62" s="49" t="e">
        <f t="shared" si="1"/>
        <v>#N/A</v>
      </c>
      <c r="K62" s="51" t="e">
        <f>IF(G62="",NA(),IF(DistrictBySize[[#This Row],[DistrictGroupTitle]]=$N$2,IF($N$7="All Objects",I62,H62),NA()))</f>
        <v>#N/A</v>
      </c>
    </row>
    <row r="63" spans="1:11" x14ac:dyDescent="0.25">
      <c r="A63" s="1" t="s">
        <v>701</v>
      </c>
      <c r="B63" s="1" t="s">
        <v>702</v>
      </c>
      <c r="C63" s="1" t="s">
        <v>594</v>
      </c>
      <c r="D63" s="1" t="s">
        <v>183</v>
      </c>
      <c r="E63" s="1" t="s">
        <v>595</v>
      </c>
      <c r="F63">
        <v>14.6</v>
      </c>
      <c r="G63" vm="231">
        <f t="shared" si="0"/>
        <v>19</v>
      </c>
      <c r="H6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Row],[DistTitle]]&amp;"]")/G63,"")</f>
        <v/>
      </c>
      <c r="I63" s="49">
        <f>IFERROR(CUBEVALUE("ThisWorkbookDataModel","[Measures].[Exp]","[Expenditures].[SchoolYear].["&amp;$N$6&amp;"]","[Expenditures].[DistTitle].["&amp;DistrictBySize[[#This Row],[DistTitle]]&amp;"]")/G63,"")</f>
        <v>43856.26736842106</v>
      </c>
      <c r="J63" s="49" t="e">
        <f t="shared" si="1"/>
        <v>#N/A</v>
      </c>
      <c r="K63" s="51" t="e">
        <f>IF(G63="",NA(),IF(DistrictBySize[[#This Row],[DistrictGroupTitle]]=$N$2,IF($N$7="All Objects",I63,H63),NA()))</f>
        <v>#N/A</v>
      </c>
    </row>
    <row r="64" spans="1:11" x14ac:dyDescent="0.25">
      <c r="A64" s="1" t="s">
        <v>701</v>
      </c>
      <c r="B64" s="1" t="s">
        <v>702</v>
      </c>
      <c r="C64" s="1" t="s">
        <v>550</v>
      </c>
      <c r="D64" s="1" t="s">
        <v>188</v>
      </c>
      <c r="E64" s="1" t="s">
        <v>551</v>
      </c>
      <c r="F64">
        <v>3404.51</v>
      </c>
      <c r="G64" vm="94">
        <f t="shared" si="0"/>
        <v>3430</v>
      </c>
      <c r="H6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Row],[DistTitle]]&amp;"]")/G64,"")</f>
        <v/>
      </c>
      <c r="I64" s="49">
        <f>IFERROR(CUBEVALUE("ThisWorkbookDataModel","[Measures].[Exp]","[Expenditures].[SchoolYear].["&amp;$N$6&amp;"]","[Expenditures].[DistTitle].["&amp;DistrictBySize[[#This Row],[DistTitle]]&amp;"]")/G64,"")</f>
        <v>20037.010346938772</v>
      </c>
      <c r="J64" s="49" vm="94">
        <f t="shared" si="1"/>
        <v>3430</v>
      </c>
      <c r="K64" s="51">
        <f>IF(G64="",NA(),IF(DistrictBySize[[#This Row],[DistrictGroupTitle]]=$N$2,IF($N$7="All Objects",I64,H64),NA()))</f>
        <v>20037.010346938772</v>
      </c>
    </row>
    <row r="65" spans="1:11" x14ac:dyDescent="0.25">
      <c r="A65" s="1" t="s">
        <v>701</v>
      </c>
      <c r="B65" s="1" t="s">
        <v>702</v>
      </c>
      <c r="C65" s="1" t="s">
        <v>636</v>
      </c>
      <c r="D65" s="1" t="s">
        <v>188</v>
      </c>
      <c r="E65" s="1" t="s">
        <v>637</v>
      </c>
      <c r="F65">
        <v>3359.84</v>
      </c>
      <c r="G65" vm="230">
        <f t="shared" si="0"/>
        <v>3383.38</v>
      </c>
      <c r="H6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Row],[DistTitle]]&amp;"]")/G65,"")</f>
        <v/>
      </c>
      <c r="I65" s="49">
        <f>IFERROR(CUBEVALUE("ThisWorkbookDataModel","[Measures].[Exp]","[Expenditures].[SchoolYear].["&amp;$N$6&amp;"]","[Expenditures].[DistTitle].["&amp;DistrictBySize[[#This Row],[DistTitle]]&amp;"]")/G65,"")</f>
        <v>16081.156769266236</v>
      </c>
      <c r="J65" s="49" vm="230">
        <f t="shared" si="1"/>
        <v>3383.38</v>
      </c>
      <c r="K65" s="51">
        <f>IF(G65="",NA(),IF(DistrictBySize[[#This Row],[DistrictGroupTitle]]=$N$2,IF($N$7="All Objects",I65,H65),NA()))</f>
        <v>16081.156769266236</v>
      </c>
    </row>
    <row r="66" spans="1:11" x14ac:dyDescent="0.25">
      <c r="A66" s="1" t="s">
        <v>701</v>
      </c>
      <c r="B66" s="1" t="s">
        <v>702</v>
      </c>
      <c r="C66" s="1" t="s">
        <v>264</v>
      </c>
      <c r="D66" s="1" t="s">
        <v>219</v>
      </c>
      <c r="E66" s="1" t="s">
        <v>265</v>
      </c>
      <c r="F66">
        <v>5847.55</v>
      </c>
      <c r="G66" vm="381">
        <f t="shared" ref="G66:G129" si="2">IFERROR(CUBEVALUE("ThisWorkbookDataModel","[Measures].[Enr]","[Enrollment].[SchoolYear].["&amp;$N$6&amp;"]","[Enrollment].[DistTitle].["&amp;E66&amp;"]"),"")</f>
        <v>5916.16</v>
      </c>
      <c r="H6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Row],[DistTitle]]&amp;"]")/G66,"")</f>
        <v/>
      </c>
      <c r="I66" s="49">
        <f>IFERROR(CUBEVALUE("ThisWorkbookDataModel","[Measures].[Exp]","[Expenditures].[SchoolYear].["&amp;$N$6&amp;"]","[Expenditures].[DistTitle].["&amp;DistrictBySize[[#This Row],[DistTitle]]&amp;"]")/G66,"")</f>
        <v>17521.24441022555</v>
      </c>
      <c r="J66" s="49" t="e">
        <f t="shared" ref="J66:J129" si="3">IF(ISNA(K66),NA(),G66)</f>
        <v>#N/A</v>
      </c>
      <c r="K66" s="51" t="e">
        <f>IF(G66="",NA(),IF(DistrictBySize[[#This Row],[DistrictGroupTitle]]=$N$2,IF($N$7="All Objects",I66,H66),NA()))</f>
        <v>#N/A</v>
      </c>
    </row>
    <row r="67" spans="1:11" x14ac:dyDescent="0.25">
      <c r="A67" s="1" t="s">
        <v>701</v>
      </c>
      <c r="B67" s="1" t="s">
        <v>702</v>
      </c>
      <c r="C67" s="1" t="s">
        <v>378</v>
      </c>
      <c r="D67" s="1" t="s">
        <v>183</v>
      </c>
      <c r="E67" s="1" t="s">
        <v>379</v>
      </c>
      <c r="F67">
        <v>84.33</v>
      </c>
      <c r="G67" vm="370">
        <f t="shared" si="2"/>
        <v>85.91</v>
      </c>
      <c r="H6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Row],[DistTitle]]&amp;"]")/G67,"")</f>
        <v/>
      </c>
      <c r="I67" s="49">
        <f>IFERROR(CUBEVALUE("ThisWorkbookDataModel","[Measures].[Exp]","[Expenditures].[SchoolYear].["&amp;$N$6&amp;"]","[Expenditures].[DistTitle].["&amp;DistrictBySize[[#This Row],[DistTitle]]&amp;"]")/G67,"")</f>
        <v>34365.604586194859</v>
      </c>
      <c r="J67" s="49" t="e">
        <f t="shared" si="3"/>
        <v>#N/A</v>
      </c>
      <c r="K67" s="51" t="e">
        <f>IF(G67="",NA(),IF(DistrictBySize[[#This Row],[DistrictGroupTitle]]=$N$2,IF($N$7="All Objects",I67,H67),NA()))</f>
        <v>#N/A</v>
      </c>
    </row>
    <row r="68" spans="1:11" x14ac:dyDescent="0.25">
      <c r="A68" s="1" t="s">
        <v>701</v>
      </c>
      <c r="B68" s="1" t="s">
        <v>702</v>
      </c>
      <c r="C68" s="1" t="s">
        <v>472</v>
      </c>
      <c r="D68" s="1" t="s">
        <v>191</v>
      </c>
      <c r="E68" s="1" t="s">
        <v>473</v>
      </c>
      <c r="F68">
        <v>2016.86</v>
      </c>
      <c r="G68" vm="95">
        <f t="shared" si="2"/>
        <v>1958.39</v>
      </c>
      <c r="H6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Row],[DistTitle]]&amp;"]")/G68,"")</f>
        <v/>
      </c>
      <c r="I68" s="49">
        <f>IFERROR(CUBEVALUE("ThisWorkbookDataModel","[Measures].[Exp]","[Expenditures].[SchoolYear].["&amp;$N$6&amp;"]","[Expenditures].[DistTitle].["&amp;DistrictBySize[[#This Row],[DistTitle]]&amp;"]")/G68,"")</f>
        <v>18001.690010672028</v>
      </c>
      <c r="J68" s="49" t="e">
        <f t="shared" si="3"/>
        <v>#N/A</v>
      </c>
      <c r="K68" s="51" t="e">
        <f>IF(G68="",NA(),IF(DistrictBySize[[#This Row],[DistrictGroupTitle]]=$N$2,IF($N$7="All Objects",I68,H68),NA()))</f>
        <v>#N/A</v>
      </c>
    </row>
    <row r="69" spans="1:11" x14ac:dyDescent="0.25">
      <c r="A69" s="1" t="s">
        <v>701</v>
      </c>
      <c r="B69" s="1" t="s">
        <v>702</v>
      </c>
      <c r="C69" s="1" t="s">
        <v>512</v>
      </c>
      <c r="D69" s="1" t="s">
        <v>228</v>
      </c>
      <c r="E69" s="1" t="s">
        <v>513</v>
      </c>
      <c r="F69">
        <v>20124.8</v>
      </c>
      <c r="G69" vm="253">
        <f t="shared" si="2"/>
        <v>20104.41</v>
      </c>
      <c r="H6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Row],[DistTitle]]&amp;"]")/G69,"")</f>
        <v/>
      </c>
      <c r="I69" s="49">
        <f>IFERROR(CUBEVALUE("ThisWorkbookDataModel","[Measures].[Exp]","[Expenditures].[SchoolYear].["&amp;$N$6&amp;"]","[Expenditures].[DistTitle].["&amp;DistrictBySize[[#This Row],[DistTitle]]&amp;"]")/G69,"")</f>
        <v>19835.136723733751</v>
      </c>
      <c r="J69" s="49" t="e">
        <f t="shared" si="3"/>
        <v>#N/A</v>
      </c>
      <c r="K69" s="51" t="e">
        <f>IF(G69="",NA(),IF(DistrictBySize[[#This Row],[DistrictGroupTitle]]=$N$2,IF($N$7="All Objects",I69,H69),NA()))</f>
        <v>#N/A</v>
      </c>
    </row>
    <row r="70" spans="1:11" x14ac:dyDescent="0.25">
      <c r="A70" s="1" t="s">
        <v>701</v>
      </c>
      <c r="B70" s="1" t="s">
        <v>702</v>
      </c>
      <c r="C70" s="1" t="s">
        <v>380</v>
      </c>
      <c r="D70" s="1" t="s">
        <v>188</v>
      </c>
      <c r="E70" s="1" t="s">
        <v>381</v>
      </c>
      <c r="F70">
        <v>3313.45</v>
      </c>
      <c r="G70" vm="284">
        <f t="shared" si="2"/>
        <v>3269.48</v>
      </c>
      <c r="H7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Row],[DistTitle]]&amp;"]")/G70,"")</f>
        <v/>
      </c>
      <c r="I70" s="49">
        <f>IFERROR(CUBEVALUE("ThisWorkbookDataModel","[Measures].[Exp]","[Expenditures].[SchoolYear].["&amp;$N$6&amp;"]","[Expenditures].[DistTitle].["&amp;DistrictBySize[[#This Row],[DistTitle]]&amp;"]")/G70,"")</f>
        <v>16994.417173373135</v>
      </c>
      <c r="J70" s="49" vm="284">
        <f t="shared" si="3"/>
        <v>3269.48</v>
      </c>
      <c r="K70" s="51">
        <f>IF(G70="",NA(),IF(DistrictBySize[[#This Row],[DistrictGroupTitle]]=$N$2,IF($N$7="All Objects",I70,H70),NA()))</f>
        <v>16994.417173373135</v>
      </c>
    </row>
    <row r="71" spans="1:11" x14ac:dyDescent="0.25">
      <c r="A71" s="1" t="s">
        <v>701</v>
      </c>
      <c r="B71" s="1" t="s">
        <v>702</v>
      </c>
      <c r="C71" s="1" t="s">
        <v>300</v>
      </c>
      <c r="D71" s="1" t="s">
        <v>200</v>
      </c>
      <c r="E71" s="1" t="s">
        <v>301</v>
      </c>
      <c r="F71">
        <v>1636.13</v>
      </c>
      <c r="G71" vm="394">
        <f t="shared" si="2"/>
        <v>1678.73</v>
      </c>
      <c r="H7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Row],[DistTitle]]&amp;"]")/G71,"")</f>
        <v/>
      </c>
      <c r="I71" s="49">
        <f>IFERROR(CUBEVALUE("ThisWorkbookDataModel","[Measures].[Exp]","[Expenditures].[SchoolYear].["&amp;$N$6&amp;"]","[Expenditures].[DistTitle].["&amp;DistrictBySize[[#This Row],[DistTitle]]&amp;"]")/G71,"")</f>
        <v>17828.070446111047</v>
      </c>
      <c r="J71" s="49" t="e">
        <f t="shared" si="3"/>
        <v>#N/A</v>
      </c>
      <c r="K71" s="51" t="e">
        <f>IF(G71="",NA(),IF(DistrictBySize[[#This Row],[DistrictGroupTitle]]=$N$2,IF($N$7="All Objects",I71,H71),NA()))</f>
        <v>#N/A</v>
      </c>
    </row>
    <row r="72" spans="1:11" x14ac:dyDescent="0.25">
      <c r="A72" s="1" t="s">
        <v>701</v>
      </c>
      <c r="B72" s="1" t="s">
        <v>702</v>
      </c>
      <c r="C72" s="1" t="s">
        <v>628</v>
      </c>
      <c r="D72" s="1" t="s">
        <v>183</v>
      </c>
      <c r="E72" s="1" t="s">
        <v>629</v>
      </c>
      <c r="F72">
        <v>70.599999999999994</v>
      </c>
      <c r="G72" vm="167">
        <f t="shared" si="2"/>
        <v>77.47</v>
      </c>
      <c r="H7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Row],[DistTitle]]&amp;"]")/G72,"")</f>
        <v/>
      </c>
      <c r="I72" s="49">
        <f>IFERROR(CUBEVALUE("ThisWorkbookDataModel","[Measures].[Exp]","[Expenditures].[SchoolYear].["&amp;$N$6&amp;"]","[Expenditures].[DistTitle].["&amp;DistrictBySize[[#This Row],[DistTitle]]&amp;"]")/G72,"")</f>
        <v>41005.843681425067</v>
      </c>
      <c r="J72" s="49" t="e">
        <f t="shared" si="3"/>
        <v>#N/A</v>
      </c>
      <c r="K72" s="51" t="e">
        <f>IF(G72="",NA(),IF(DistrictBySize[[#This Row],[DistrictGroupTitle]]=$N$2,IF($N$7="All Objects",I72,H72),NA()))</f>
        <v>#N/A</v>
      </c>
    </row>
    <row r="73" spans="1:11" x14ac:dyDescent="0.25">
      <c r="A73" s="1" t="s">
        <v>701</v>
      </c>
      <c r="B73" s="1" t="s">
        <v>702</v>
      </c>
      <c r="C73" s="1" t="s">
        <v>18</v>
      </c>
      <c r="D73" s="1" t="s">
        <v>12</v>
      </c>
      <c r="E73" s="1" t="s">
        <v>19</v>
      </c>
      <c r="F73">
        <v>406.41</v>
      </c>
      <c r="G73" vm="240">
        <f t="shared" si="2"/>
        <v>380.3</v>
      </c>
      <c r="H7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Row],[DistTitle]]&amp;"]")/G73,"")</f>
        <v/>
      </c>
      <c r="I73" s="49">
        <f>IFERROR(CUBEVALUE("ThisWorkbookDataModel","[Measures].[Exp]","[Expenditures].[SchoolYear].["&amp;$N$6&amp;"]","[Expenditures].[DistTitle].["&amp;DistrictBySize[[#This Row],[DistTitle]]&amp;"]")/G73,"")</f>
        <v>18895.616355508806</v>
      </c>
      <c r="J73" s="49" t="e">
        <f t="shared" si="3"/>
        <v>#N/A</v>
      </c>
      <c r="K73" s="51" t="e">
        <f>IF(G73="",NA(),IF(DistrictBySize[[#This Row],[DistrictGroupTitle]]=$N$2,IF($N$7="All Objects",I73,H73),NA()))</f>
        <v>#N/A</v>
      </c>
    </row>
    <row r="74" spans="1:11" x14ac:dyDescent="0.25">
      <c r="A74" s="1" t="s">
        <v>701</v>
      </c>
      <c r="B74" s="1" t="s">
        <v>702</v>
      </c>
      <c r="C74" s="1" t="s">
        <v>326</v>
      </c>
      <c r="D74" s="1" t="s">
        <v>188</v>
      </c>
      <c r="E74" s="1" t="s">
        <v>327</v>
      </c>
      <c r="F74">
        <v>4374.97</v>
      </c>
      <c r="G74" vm="192">
        <f t="shared" si="2"/>
        <v>4356.09</v>
      </c>
      <c r="H7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Row],[DistTitle]]&amp;"]")/G74,"")</f>
        <v/>
      </c>
      <c r="I74" s="49">
        <f>IFERROR(CUBEVALUE("ThisWorkbookDataModel","[Measures].[Exp]","[Expenditures].[SchoolYear].["&amp;$N$6&amp;"]","[Expenditures].[DistTitle].["&amp;DistrictBySize[[#This Row],[DistTitle]]&amp;"]")/G74,"")</f>
        <v>18040.866768133805</v>
      </c>
      <c r="J74" s="49" vm="192">
        <f t="shared" si="3"/>
        <v>4356.09</v>
      </c>
      <c r="K74" s="51">
        <f>IF(G74="",NA(),IF(DistrictBySize[[#This Row],[DistrictGroupTitle]]=$N$2,IF($N$7="All Objects",I74,H74),NA()))</f>
        <v>18040.866768133805</v>
      </c>
    </row>
    <row r="75" spans="1:11" x14ac:dyDescent="0.25">
      <c r="A75" s="1" t="s">
        <v>701</v>
      </c>
      <c r="B75" s="1" t="s">
        <v>702</v>
      </c>
      <c r="C75" s="1" t="s">
        <v>288</v>
      </c>
      <c r="D75" s="1" t="s">
        <v>191</v>
      </c>
      <c r="E75" s="1" t="s">
        <v>289</v>
      </c>
      <c r="F75">
        <v>2709.97</v>
      </c>
      <c r="G75" vm="110">
        <f t="shared" si="2"/>
        <v>2702.29</v>
      </c>
      <c r="H7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Row],[DistTitle]]&amp;"]")/G75,"")</f>
        <v/>
      </c>
      <c r="I75" s="49">
        <f>IFERROR(CUBEVALUE("ThisWorkbookDataModel","[Measures].[Exp]","[Expenditures].[SchoolYear].["&amp;$N$6&amp;"]","[Expenditures].[DistTitle].["&amp;DistrictBySize[[#This Row],[DistTitle]]&amp;"]")/G75,"")</f>
        <v>17050.854453074982</v>
      </c>
      <c r="J75" s="49" t="e">
        <f t="shared" si="3"/>
        <v>#N/A</v>
      </c>
      <c r="K75" s="51" t="e">
        <f>IF(G75="",NA(),IF(DistrictBySize[[#This Row],[DistrictGroupTitle]]=$N$2,IF($N$7="All Objects",I75,H75),NA()))</f>
        <v>#N/A</v>
      </c>
    </row>
    <row r="76" spans="1:11" x14ac:dyDescent="0.25">
      <c r="A76" s="1" t="s">
        <v>701</v>
      </c>
      <c r="B76" s="1" t="s">
        <v>702</v>
      </c>
      <c r="C76" s="1" t="s">
        <v>400</v>
      </c>
      <c r="D76" s="1" t="s">
        <v>183</v>
      </c>
      <c r="E76" s="1" t="s">
        <v>401</v>
      </c>
      <c r="F76">
        <v>53.2</v>
      </c>
      <c r="G76" vm="409">
        <f t="shared" si="2"/>
        <v>58.9</v>
      </c>
      <c r="H7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Row],[DistTitle]]&amp;"]")/G76,"")</f>
        <v/>
      </c>
      <c r="I76" s="49">
        <f>IFERROR(CUBEVALUE("ThisWorkbookDataModel","[Measures].[Exp]","[Expenditures].[SchoolYear].["&amp;$N$6&amp;"]","[Expenditures].[DistTitle].["&amp;DistrictBySize[[#This Row],[DistTitle]]&amp;"]")/G76,"")</f>
        <v>22677.516638370118</v>
      </c>
      <c r="J76" s="49" t="e">
        <f t="shared" si="3"/>
        <v>#N/A</v>
      </c>
      <c r="K76" s="51" t="e">
        <f>IF(G76="",NA(),IF(DistrictBySize[[#This Row],[DistrictGroupTitle]]=$N$2,IF($N$7="All Objects",I76,H76),NA()))</f>
        <v>#N/A</v>
      </c>
    </row>
    <row r="77" spans="1:11" x14ac:dyDescent="0.25">
      <c r="A77" s="1" t="s">
        <v>701</v>
      </c>
      <c r="B77" s="1" t="s">
        <v>702</v>
      </c>
      <c r="C77" s="1" t="s">
        <v>506</v>
      </c>
      <c r="D77" s="1" t="s">
        <v>197</v>
      </c>
      <c r="E77" s="1" t="s">
        <v>507</v>
      </c>
      <c r="F77">
        <v>19884.830000000002</v>
      </c>
      <c r="G77" vm="175">
        <f t="shared" si="2"/>
        <v>19794.310000000001</v>
      </c>
      <c r="H7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Row],[DistTitle]]&amp;"]")/G77,"")</f>
        <v/>
      </c>
      <c r="I77" s="49">
        <f>IFERROR(CUBEVALUE("ThisWorkbookDataModel","[Measures].[Exp]","[Expenditures].[SchoolYear].["&amp;$N$6&amp;"]","[Expenditures].[DistTitle].["&amp;DistrictBySize[[#This Row],[DistTitle]]&amp;"]")/G77,"")</f>
        <v>19576.328639391824</v>
      </c>
      <c r="J77" s="49" t="e">
        <f t="shared" si="3"/>
        <v>#N/A</v>
      </c>
      <c r="K77" s="51" t="e">
        <f>IF(G77="",NA(),IF(DistrictBySize[[#This Row],[DistrictGroupTitle]]=$N$2,IF($N$7="All Objects",I77,H77),NA()))</f>
        <v>#N/A</v>
      </c>
    </row>
    <row r="78" spans="1:11" x14ac:dyDescent="0.25">
      <c r="A78" s="1" t="s">
        <v>701</v>
      </c>
      <c r="B78" s="1" t="s">
        <v>702</v>
      </c>
      <c r="C78" s="1" t="s">
        <v>236</v>
      </c>
      <c r="D78" s="1" t="s">
        <v>228</v>
      </c>
      <c r="E78" s="1" t="s">
        <v>237</v>
      </c>
      <c r="F78">
        <v>22065.51</v>
      </c>
      <c r="G78" vm="309">
        <f t="shared" si="2"/>
        <v>22470.38</v>
      </c>
      <c r="H7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Row],[DistTitle]]&amp;"]")/G78,"")</f>
        <v/>
      </c>
      <c r="I78" s="49">
        <f>IFERROR(CUBEVALUE("ThisWorkbookDataModel","[Measures].[Exp]","[Expenditures].[SchoolYear].["&amp;$N$6&amp;"]","[Expenditures].[DistTitle].["&amp;DistrictBySize[[#This Row],[DistTitle]]&amp;"]")/G78,"")</f>
        <v>18520.588008747516</v>
      </c>
      <c r="J78" s="49" t="e">
        <f t="shared" si="3"/>
        <v>#N/A</v>
      </c>
      <c r="K78" s="51" t="e">
        <f>IF(G78="",NA(),IF(DistrictBySize[[#This Row],[DistrictGroupTitle]]=$N$2,IF($N$7="All Objects",I78,H78),NA()))</f>
        <v>#N/A</v>
      </c>
    </row>
    <row r="79" spans="1:11" x14ac:dyDescent="0.25">
      <c r="A79" s="1" t="s">
        <v>701</v>
      </c>
      <c r="B79" s="1" t="s">
        <v>702</v>
      </c>
      <c r="C79" s="1" t="s">
        <v>574</v>
      </c>
      <c r="D79" s="1" t="s">
        <v>183</v>
      </c>
      <c r="E79" s="1" t="s">
        <v>575</v>
      </c>
      <c r="F79">
        <v>40.200000000000003</v>
      </c>
      <c r="G79" vm="348">
        <f t="shared" si="2"/>
        <v>34.799999999999997</v>
      </c>
      <c r="H7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Row],[DistTitle]]&amp;"]")/G79,"")</f>
        <v/>
      </c>
      <c r="I79" s="49">
        <f>IFERROR(CUBEVALUE("ThisWorkbookDataModel","[Measures].[Exp]","[Expenditures].[SchoolYear].["&amp;$N$6&amp;"]","[Expenditures].[DistTitle].["&amp;DistrictBySize[[#This Row],[DistTitle]]&amp;"]")/G79,"")</f>
        <v>19841.499137931034</v>
      </c>
      <c r="J79" s="49" t="e">
        <f t="shared" si="3"/>
        <v>#N/A</v>
      </c>
      <c r="K79" s="51" t="e">
        <f>IF(G79="",NA(),IF(DistrictBySize[[#This Row],[DistrictGroupTitle]]=$N$2,IF($N$7="All Objects",I79,H79),NA()))</f>
        <v>#N/A</v>
      </c>
    </row>
    <row r="80" spans="1:11" x14ac:dyDescent="0.25">
      <c r="A80" s="1" t="s">
        <v>701</v>
      </c>
      <c r="B80" s="1" t="s">
        <v>702</v>
      </c>
      <c r="C80" s="1" t="s">
        <v>324</v>
      </c>
      <c r="D80" s="1" t="s">
        <v>228</v>
      </c>
      <c r="E80" s="1" t="s">
        <v>325</v>
      </c>
      <c r="F80">
        <v>21225.41</v>
      </c>
      <c r="G80" vm="319">
        <f t="shared" si="2"/>
        <v>20919.62</v>
      </c>
      <c r="H8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Row],[DistTitle]]&amp;"]")/G80,"")</f>
        <v/>
      </c>
      <c r="I80" s="49">
        <f>IFERROR(CUBEVALUE("ThisWorkbookDataModel","[Measures].[Exp]","[Expenditures].[SchoolYear].["&amp;$N$6&amp;"]","[Expenditures].[DistTitle].["&amp;DistrictBySize[[#This Row],[DistTitle]]&amp;"]")/G80,"")</f>
        <v>19843.509524551595</v>
      </c>
      <c r="J80" s="49" t="e">
        <f t="shared" si="3"/>
        <v>#N/A</v>
      </c>
      <c r="K80" s="51" t="e">
        <f>IF(G80="",NA(),IF(DistrictBySize[[#This Row],[DistrictGroupTitle]]=$N$2,IF($N$7="All Objects",I80,H80),NA()))</f>
        <v>#N/A</v>
      </c>
    </row>
    <row r="81" spans="1:11" x14ac:dyDescent="0.25">
      <c r="A81" s="1" t="s">
        <v>701</v>
      </c>
      <c r="B81" s="1" t="s">
        <v>702</v>
      </c>
      <c r="C81" s="1" t="s">
        <v>604</v>
      </c>
      <c r="D81" s="1" t="s">
        <v>188</v>
      </c>
      <c r="E81" s="1" t="s">
        <v>605</v>
      </c>
      <c r="F81">
        <v>4692.9799999999996</v>
      </c>
      <c r="G81" vm="382">
        <f t="shared" si="2"/>
        <v>4618.8999999999996</v>
      </c>
      <c r="H8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Row],[DistTitle]]&amp;"]")/G81,"")</f>
        <v/>
      </c>
      <c r="I81" s="49">
        <f>IFERROR(CUBEVALUE("ThisWorkbookDataModel","[Measures].[Exp]","[Expenditures].[SchoolYear].["&amp;$N$6&amp;"]","[Expenditures].[DistTitle].["&amp;DistrictBySize[[#This Row],[DistTitle]]&amp;"]")/G81,"")</f>
        <v>19560.258897140015</v>
      </c>
      <c r="J81" s="49" vm="382">
        <f t="shared" si="3"/>
        <v>4618.8999999999996</v>
      </c>
      <c r="K81" s="51">
        <f>IF(G81="",NA(),IF(DistrictBySize[[#This Row],[DistrictGroupTitle]]=$N$2,IF($N$7="All Objects",I81,H81),NA()))</f>
        <v>19560.258897140015</v>
      </c>
    </row>
    <row r="82" spans="1:11" x14ac:dyDescent="0.25">
      <c r="A82" s="1" t="s">
        <v>701</v>
      </c>
      <c r="B82" s="1" t="s">
        <v>702</v>
      </c>
      <c r="C82" s="1" t="s">
        <v>476</v>
      </c>
      <c r="D82" s="1" t="s">
        <v>188</v>
      </c>
      <c r="E82" s="1" t="s">
        <v>477</v>
      </c>
      <c r="F82">
        <v>3901.2</v>
      </c>
      <c r="G82" vm="244">
        <f t="shared" si="2"/>
        <v>3873.29</v>
      </c>
      <c r="H8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Row],[DistTitle]]&amp;"]")/G82,"")</f>
        <v/>
      </c>
      <c r="I82" s="49">
        <f>IFERROR(CUBEVALUE("ThisWorkbookDataModel","[Measures].[Exp]","[Expenditures].[SchoolYear].["&amp;$N$6&amp;"]","[Expenditures].[DistTitle].["&amp;DistrictBySize[[#This Row],[DistTitle]]&amp;"]")/G82,"")</f>
        <v>18004.473744542756</v>
      </c>
      <c r="J82" s="49" vm="244">
        <f t="shared" si="3"/>
        <v>3873.29</v>
      </c>
      <c r="K82" s="51">
        <f>IF(G82="",NA(),IF(DistrictBySize[[#This Row],[DistrictGroupTitle]]=$N$2,IF($N$7="All Objects",I82,H82),NA()))</f>
        <v>18004.473744542756</v>
      </c>
    </row>
    <row r="83" spans="1:11" x14ac:dyDescent="0.25">
      <c r="A83" s="1" t="s">
        <v>701</v>
      </c>
      <c r="B83" s="1" t="s">
        <v>702</v>
      </c>
      <c r="C83" s="1" t="s">
        <v>202</v>
      </c>
      <c r="D83" s="1" t="s">
        <v>194</v>
      </c>
      <c r="E83" s="1" t="s">
        <v>203</v>
      </c>
      <c r="F83">
        <v>858.8</v>
      </c>
      <c r="G83" vm="180">
        <f t="shared" si="2"/>
        <v>855.17</v>
      </c>
      <c r="H8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Row],[DistTitle]]&amp;"]")/G83,"")</f>
        <v/>
      </c>
      <c r="I83" s="49">
        <f>IFERROR(CUBEVALUE("ThisWorkbookDataModel","[Measures].[Exp]","[Expenditures].[SchoolYear].["&amp;$N$6&amp;"]","[Expenditures].[DistTitle].["&amp;DistrictBySize[[#This Row],[DistTitle]]&amp;"]")/G83,"")</f>
        <v>17362.719389127309</v>
      </c>
      <c r="J83" s="49" t="e">
        <f t="shared" si="3"/>
        <v>#N/A</v>
      </c>
      <c r="K83" s="51" t="e">
        <f>IF(G83="",NA(),IF(DistrictBySize[[#This Row],[DistrictGroupTitle]]=$N$2,IF($N$7="All Objects",I83,H83),NA()))</f>
        <v>#N/A</v>
      </c>
    </row>
    <row r="84" spans="1:11" x14ac:dyDescent="0.25">
      <c r="A84" s="1" t="s">
        <v>701</v>
      </c>
      <c r="B84" s="1" t="s">
        <v>702</v>
      </c>
      <c r="C84" s="1" t="s">
        <v>468</v>
      </c>
      <c r="D84" s="1" t="s">
        <v>219</v>
      </c>
      <c r="E84" s="1" t="s">
        <v>469</v>
      </c>
      <c r="F84">
        <v>6966.38</v>
      </c>
      <c r="G84" vm="267">
        <f t="shared" si="2"/>
        <v>7050.76</v>
      </c>
      <c r="H8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Row],[DistTitle]]&amp;"]")/G84,"")</f>
        <v/>
      </c>
      <c r="I84" s="49">
        <f>IFERROR(CUBEVALUE("ThisWorkbookDataModel","[Measures].[Exp]","[Expenditures].[SchoolYear].["&amp;$N$6&amp;"]","[Expenditures].[DistTitle].["&amp;DistrictBySize[[#This Row],[DistTitle]]&amp;"]")/G84,"")</f>
        <v>20315.519359615133</v>
      </c>
      <c r="J84" s="49" t="e">
        <f t="shared" si="3"/>
        <v>#N/A</v>
      </c>
      <c r="K84" s="51" t="e">
        <f>IF(G84="",NA(),IF(DistrictBySize[[#This Row],[DistrictGroupTitle]]=$N$2,IF($N$7="All Objects",I84,H84),NA()))</f>
        <v>#N/A</v>
      </c>
    </row>
    <row r="85" spans="1:11" x14ac:dyDescent="0.25">
      <c r="A85" s="1" t="s">
        <v>701</v>
      </c>
      <c r="B85" s="1" t="s">
        <v>702</v>
      </c>
      <c r="C85" s="1" t="s">
        <v>546</v>
      </c>
      <c r="D85" s="1" t="s">
        <v>194</v>
      </c>
      <c r="E85" s="1" t="s">
        <v>547</v>
      </c>
      <c r="F85">
        <v>873.86</v>
      </c>
      <c r="G85" vm="290">
        <f t="shared" si="2"/>
        <v>869.87</v>
      </c>
      <c r="H8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Row],[DistTitle]]&amp;"]")/G85,"")</f>
        <v/>
      </c>
      <c r="I85" s="49">
        <f>IFERROR(CUBEVALUE("ThisWorkbookDataModel","[Measures].[Exp]","[Expenditures].[SchoolYear].["&amp;$N$6&amp;"]","[Expenditures].[DistTitle].["&amp;DistrictBySize[[#This Row],[DistTitle]]&amp;"]")/G85,"")</f>
        <v>16066.955165714418</v>
      </c>
      <c r="J85" s="49" t="e">
        <f t="shared" si="3"/>
        <v>#N/A</v>
      </c>
      <c r="K85" s="51" t="e">
        <f>IF(G85="",NA(),IF(DistrictBySize[[#This Row],[DistrictGroupTitle]]=$N$2,IF($N$7="All Objects",I85,H85),NA()))</f>
        <v>#N/A</v>
      </c>
    </row>
    <row r="86" spans="1:11" x14ac:dyDescent="0.25">
      <c r="A86" s="1" t="s">
        <v>701</v>
      </c>
      <c r="B86" s="1" t="s">
        <v>702</v>
      </c>
      <c r="C86" s="1" t="s">
        <v>170</v>
      </c>
      <c r="D86" s="1" t="s">
        <v>12</v>
      </c>
      <c r="E86" s="1" t="s">
        <v>171</v>
      </c>
      <c r="F86">
        <v>116.96</v>
      </c>
      <c r="G86" vm="159">
        <f t="shared" si="2"/>
        <v>111.18</v>
      </c>
      <c r="H8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Row],[DistTitle]]&amp;"]")/G86,"")</f>
        <v/>
      </c>
      <c r="I86" s="49">
        <f>IFERROR(CUBEVALUE("ThisWorkbookDataModel","[Measures].[Exp]","[Expenditures].[SchoolYear].["&amp;$N$6&amp;"]","[Expenditures].[DistTitle].["&amp;DistrictBySize[[#This Row],[DistTitle]]&amp;"]")/G86,"")</f>
        <v>32052.388918870296</v>
      </c>
      <c r="J86" s="49" t="e">
        <f t="shared" si="3"/>
        <v>#N/A</v>
      </c>
      <c r="K86" s="51" t="e">
        <f>IF(G86="",NA(),IF(DistrictBySize[[#This Row],[DistrictGroupTitle]]=$N$2,IF($N$7="All Objects",I86,H86),NA()))</f>
        <v>#N/A</v>
      </c>
    </row>
    <row r="87" spans="1:11" x14ac:dyDescent="0.25">
      <c r="A87" s="1" t="s">
        <v>701</v>
      </c>
      <c r="B87" s="1" t="s">
        <v>702</v>
      </c>
      <c r="C87" s="1" t="s">
        <v>388</v>
      </c>
      <c r="D87" s="1" t="s">
        <v>183</v>
      </c>
      <c r="E87" s="1" t="s">
        <v>389</v>
      </c>
      <c r="F87">
        <v>55.4</v>
      </c>
      <c r="G87" vm="226">
        <f t="shared" si="2"/>
        <v>61.6</v>
      </c>
      <c r="H8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Row],[DistTitle]]&amp;"]")/G87,"")</f>
        <v/>
      </c>
      <c r="I87" s="49">
        <f>IFERROR(CUBEVALUE("ThisWorkbookDataModel","[Measures].[Exp]","[Expenditures].[SchoolYear].["&amp;$N$6&amp;"]","[Expenditures].[DistTitle].["&amp;DistrictBySize[[#This Row],[DistTitle]]&amp;"]")/G87,"")</f>
        <v>47010.148701298705</v>
      </c>
      <c r="J87" s="49" t="e">
        <f t="shared" si="3"/>
        <v>#N/A</v>
      </c>
      <c r="K87" s="51" t="e">
        <f>IF(G87="",NA(),IF(DistrictBySize[[#This Row],[DistrictGroupTitle]]=$N$2,IF($N$7="All Objects",I87,H87),NA()))</f>
        <v>#N/A</v>
      </c>
    </row>
    <row r="88" spans="1:11" x14ac:dyDescent="0.25">
      <c r="A88" s="1" t="s">
        <v>701</v>
      </c>
      <c r="B88" s="1" t="s">
        <v>702</v>
      </c>
      <c r="C88" s="1" t="s">
        <v>394</v>
      </c>
      <c r="D88" s="1" t="s">
        <v>191</v>
      </c>
      <c r="E88" s="1" t="s">
        <v>395</v>
      </c>
      <c r="F88">
        <v>2950.14</v>
      </c>
      <c r="G88" vm="366">
        <f t="shared" si="2"/>
        <v>2934.26</v>
      </c>
      <c r="H8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Row],[DistTitle]]&amp;"]")/G88,"")</f>
        <v/>
      </c>
      <c r="I88" s="49">
        <f>IFERROR(CUBEVALUE("ThisWorkbookDataModel","[Measures].[Exp]","[Expenditures].[SchoolYear].["&amp;$N$6&amp;"]","[Expenditures].[DistTitle].["&amp;DistrictBySize[[#This Row],[DistTitle]]&amp;"]")/G88,"")</f>
        <v>14047.657402547831</v>
      </c>
      <c r="J88" s="49" t="e">
        <f t="shared" si="3"/>
        <v>#N/A</v>
      </c>
      <c r="K88" s="51" t="e">
        <f>IF(G88="",NA(),IF(DistrictBySize[[#This Row],[DistrictGroupTitle]]=$N$2,IF($N$7="All Objects",I88,H88),NA()))</f>
        <v>#N/A</v>
      </c>
    </row>
    <row r="89" spans="1:11" x14ac:dyDescent="0.25">
      <c r="A89" s="1" t="s">
        <v>701</v>
      </c>
      <c r="B89" s="1" t="s">
        <v>702</v>
      </c>
      <c r="C89" s="1" t="s">
        <v>290</v>
      </c>
      <c r="D89" s="1" t="s">
        <v>194</v>
      </c>
      <c r="E89" s="1" t="s">
        <v>291</v>
      </c>
      <c r="F89">
        <v>665.91</v>
      </c>
      <c r="G89" vm="360">
        <f t="shared" si="2"/>
        <v>701.94</v>
      </c>
      <c r="H8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Row],[DistTitle]]&amp;"]")/G89,"")</f>
        <v/>
      </c>
      <c r="I89" s="49">
        <f>IFERROR(CUBEVALUE("ThisWorkbookDataModel","[Measures].[Exp]","[Expenditures].[SchoolYear].["&amp;$N$6&amp;"]","[Expenditures].[DistTitle].["&amp;DistrictBySize[[#This Row],[DistTitle]]&amp;"]")/G89,"")</f>
        <v>19806.959868364815</v>
      </c>
      <c r="J89" s="49" t="e">
        <f t="shared" si="3"/>
        <v>#N/A</v>
      </c>
      <c r="K89" s="51" t="e">
        <f>IF(G89="",NA(),IF(DistrictBySize[[#This Row],[DistrictGroupTitle]]=$N$2,IF($N$7="All Objects",I89,H89),NA()))</f>
        <v>#N/A</v>
      </c>
    </row>
    <row r="90" spans="1:11" x14ac:dyDescent="0.25">
      <c r="A90" s="1" t="s">
        <v>701</v>
      </c>
      <c r="B90" s="1" t="s">
        <v>702</v>
      </c>
      <c r="C90" s="1" t="s">
        <v>642</v>
      </c>
      <c r="D90" s="1" t="s">
        <v>188</v>
      </c>
      <c r="E90" s="1" t="s">
        <v>643</v>
      </c>
      <c r="F90">
        <v>3547.59</v>
      </c>
      <c r="G90" vm="130">
        <f t="shared" si="2"/>
        <v>3573.34</v>
      </c>
      <c r="H9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Row],[DistTitle]]&amp;"]")/G90,"")</f>
        <v/>
      </c>
      <c r="I90" s="49">
        <f>IFERROR(CUBEVALUE("ThisWorkbookDataModel","[Measures].[Exp]","[Expenditures].[SchoolYear].["&amp;$N$6&amp;"]","[Expenditures].[DistTitle].["&amp;DistrictBySize[[#This Row],[DistTitle]]&amp;"]")/G90,"")</f>
        <v>18083.592689192741</v>
      </c>
      <c r="J90" s="49" vm="130">
        <f t="shared" si="3"/>
        <v>3573.34</v>
      </c>
      <c r="K90" s="51">
        <f>IF(G90="",NA(),IF(DistrictBySize[[#This Row],[DistrictGroupTitle]]=$N$2,IF($N$7="All Objects",I90,H90),NA()))</f>
        <v>18083.592689192741</v>
      </c>
    </row>
    <row r="91" spans="1:11" x14ac:dyDescent="0.25">
      <c r="A91" s="1" t="s">
        <v>701</v>
      </c>
      <c r="B91" s="1" t="s">
        <v>702</v>
      </c>
      <c r="C91" s="1" t="s">
        <v>650</v>
      </c>
      <c r="D91" s="1" t="s">
        <v>200</v>
      </c>
      <c r="E91" s="1" t="s">
        <v>651</v>
      </c>
      <c r="F91">
        <v>1380.76</v>
      </c>
      <c r="G91" vm="91">
        <f t="shared" si="2"/>
        <v>1363.53</v>
      </c>
      <c r="H9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Row],[DistTitle]]&amp;"]")/G91,"")</f>
        <v/>
      </c>
      <c r="I91" s="49">
        <f>IFERROR(CUBEVALUE("ThisWorkbookDataModel","[Measures].[Exp]","[Expenditures].[SchoolYear].["&amp;$N$6&amp;"]","[Expenditures].[DistTitle].["&amp;DistrictBySize[[#This Row],[DistTitle]]&amp;"]")/G91,"")</f>
        <v>19535.900559576981</v>
      </c>
      <c r="J91" s="49" t="e">
        <f t="shared" si="3"/>
        <v>#N/A</v>
      </c>
      <c r="K91" s="51" t="e">
        <f>IF(G91="",NA(),IF(DistrictBySize[[#This Row],[DistrictGroupTitle]]=$N$2,IF($N$7="All Objects",I91,H91),NA()))</f>
        <v>#N/A</v>
      </c>
    </row>
    <row r="92" spans="1:11" x14ac:dyDescent="0.25">
      <c r="A92" s="1" t="s">
        <v>701</v>
      </c>
      <c r="B92" s="1" t="s">
        <v>702</v>
      </c>
      <c r="C92" s="1" t="s">
        <v>528</v>
      </c>
      <c r="D92" s="1" t="s">
        <v>191</v>
      </c>
      <c r="E92" s="1" t="s">
        <v>529</v>
      </c>
      <c r="F92">
        <v>2230.87</v>
      </c>
      <c r="G92" vm="197">
        <f t="shared" si="2"/>
        <v>2249.64</v>
      </c>
      <c r="H9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Row],[DistTitle]]&amp;"]")/G92,"")</f>
        <v/>
      </c>
      <c r="I92" s="49">
        <f>IFERROR(CUBEVALUE("ThisWorkbookDataModel","[Measures].[Exp]","[Expenditures].[SchoolYear].["&amp;$N$6&amp;"]","[Expenditures].[DistTitle].["&amp;DistrictBySize[[#This Row],[DistTitle]]&amp;"]")/G92,"")</f>
        <v>18360.993812343309</v>
      </c>
      <c r="J92" s="49" t="e">
        <f t="shared" si="3"/>
        <v>#N/A</v>
      </c>
      <c r="K92" s="51" t="e">
        <f>IF(G92="",NA(),IF(DistrictBySize[[#This Row],[DistrictGroupTitle]]=$N$2,IF($N$7="All Objects",I92,H92),NA()))</f>
        <v>#N/A</v>
      </c>
    </row>
    <row r="93" spans="1:11" x14ac:dyDescent="0.25">
      <c r="A93" s="1" t="s">
        <v>701</v>
      </c>
      <c r="B93" s="1" t="s">
        <v>702</v>
      </c>
      <c r="C93" s="1" t="s">
        <v>108</v>
      </c>
      <c r="D93" s="1" t="s">
        <v>12</v>
      </c>
      <c r="E93" s="1" t="s">
        <v>109</v>
      </c>
      <c r="F93">
        <v>223.88</v>
      </c>
      <c r="G93" vm="353">
        <f t="shared" si="2"/>
        <v>233.2</v>
      </c>
      <c r="H9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Row],[DistTitle]]&amp;"]")/G93,"")</f>
        <v/>
      </c>
      <c r="I93" s="49">
        <f>IFERROR(CUBEVALUE("ThisWorkbookDataModel","[Measures].[Exp]","[Expenditures].[SchoolYear].["&amp;$N$6&amp;"]","[Expenditures].[DistTitle].["&amp;DistrictBySize[[#This Row],[DistTitle]]&amp;"]")/G93,"")</f>
        <v>18232.256217838767</v>
      </c>
      <c r="J93" s="49" t="e">
        <f t="shared" si="3"/>
        <v>#N/A</v>
      </c>
      <c r="K93" s="51" t="e">
        <f>IF(G93="",NA(),IF(DistrictBySize[[#This Row],[DistrictGroupTitle]]=$N$2,IF($N$7="All Objects",I93,H93),NA()))</f>
        <v>#N/A</v>
      </c>
    </row>
    <row r="94" spans="1:11" x14ac:dyDescent="0.25">
      <c r="A94" s="1" t="s">
        <v>701</v>
      </c>
      <c r="B94" s="1" t="s">
        <v>702</v>
      </c>
      <c r="C94" s="1" t="s">
        <v>536</v>
      </c>
      <c r="D94" s="1" t="s">
        <v>183</v>
      </c>
      <c r="E94" s="1" t="s">
        <v>537</v>
      </c>
      <c r="F94">
        <v>44.2</v>
      </c>
      <c r="G94" vm="307">
        <f t="shared" si="2"/>
        <v>37.6</v>
      </c>
      <c r="H9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Row],[DistTitle]]&amp;"]")/G94,"")</f>
        <v/>
      </c>
      <c r="I94" s="49">
        <f>IFERROR(CUBEVALUE("ThisWorkbookDataModel","[Measures].[Exp]","[Expenditures].[SchoolYear].["&amp;$N$6&amp;"]","[Expenditures].[DistTitle].["&amp;DistrictBySize[[#This Row],[DistTitle]]&amp;"]")/G94,"")</f>
        <v>24338.920478723405</v>
      </c>
      <c r="J94" s="49" t="e">
        <f t="shared" si="3"/>
        <v>#N/A</v>
      </c>
      <c r="K94" s="51" t="e">
        <f>IF(G94="",NA(),IF(DistrictBySize[[#This Row],[DistrictGroupTitle]]=$N$2,IF($N$7="All Objects",I94,H94),NA()))</f>
        <v>#N/A</v>
      </c>
    </row>
    <row r="95" spans="1:11" x14ac:dyDescent="0.25">
      <c r="A95" s="1" t="s">
        <v>701</v>
      </c>
      <c r="B95" s="1" t="s">
        <v>702</v>
      </c>
      <c r="C95" s="1" t="s">
        <v>68</v>
      </c>
      <c r="D95" s="1" t="s">
        <v>12</v>
      </c>
      <c r="E95" s="1" t="s">
        <v>69</v>
      </c>
      <c r="F95">
        <v>127</v>
      </c>
      <c r="G95" vm="383">
        <f t="shared" si="2"/>
        <v>150.79</v>
      </c>
      <c r="H9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Row],[DistTitle]]&amp;"]")/G95,"")</f>
        <v/>
      </c>
      <c r="I95" s="49">
        <f>IFERROR(CUBEVALUE("ThisWorkbookDataModel","[Measures].[Exp]","[Expenditures].[SchoolYear].["&amp;$N$6&amp;"]","[Expenditures].[DistTitle].["&amp;DistrictBySize[[#This Row],[DistTitle]]&amp;"]")/G95,"")</f>
        <v>41513.362689833542</v>
      </c>
      <c r="J95" s="49" t="e">
        <f t="shared" si="3"/>
        <v>#N/A</v>
      </c>
      <c r="K95" s="51" t="e">
        <f>IF(G95="",NA(),IF(DistrictBySize[[#This Row],[DistrictGroupTitle]]=$N$2,IF($N$7="All Objects",I95,H95),NA()))</f>
        <v>#N/A</v>
      </c>
    </row>
    <row r="96" spans="1:11" x14ac:dyDescent="0.25">
      <c r="A96" s="1" t="s">
        <v>701</v>
      </c>
      <c r="B96" s="1" t="s">
        <v>702</v>
      </c>
      <c r="C96" s="1" t="s">
        <v>28</v>
      </c>
      <c r="D96" s="1" t="s">
        <v>12</v>
      </c>
      <c r="E96" s="1" t="s">
        <v>29</v>
      </c>
      <c r="F96">
        <v>163.22</v>
      </c>
      <c r="G96" vm="330">
        <f t="shared" si="2"/>
        <v>167.7</v>
      </c>
      <c r="H9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Row],[DistTitle]]&amp;"]")/G96,"")</f>
        <v/>
      </c>
      <c r="I96" s="49">
        <f>IFERROR(CUBEVALUE("ThisWorkbookDataModel","[Measures].[Exp]","[Expenditures].[SchoolYear].["&amp;$N$6&amp;"]","[Expenditures].[DistTitle].["&amp;DistrictBySize[[#This Row],[DistTitle]]&amp;"]")/G96,"")</f>
        <v>17289.029695885511</v>
      </c>
      <c r="J96" s="49" t="e">
        <f t="shared" si="3"/>
        <v>#N/A</v>
      </c>
      <c r="K96" s="51" t="e">
        <f>IF(G96="",NA(),IF(DistrictBySize[[#This Row],[DistrictGroupTitle]]=$N$2,IF($N$7="All Objects",I96,H96),NA()))</f>
        <v>#N/A</v>
      </c>
    </row>
    <row r="97" spans="1:11" x14ac:dyDescent="0.25">
      <c r="A97" s="1" t="s">
        <v>701</v>
      </c>
      <c r="B97" s="1" t="s">
        <v>702</v>
      </c>
      <c r="C97" s="1" t="s">
        <v>588</v>
      </c>
      <c r="D97" s="1" t="s">
        <v>194</v>
      </c>
      <c r="E97" s="1" t="s">
        <v>589</v>
      </c>
      <c r="F97">
        <v>577.11</v>
      </c>
      <c r="G97" vm="356">
        <f t="shared" si="2"/>
        <v>567.22</v>
      </c>
      <c r="H9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Row],[DistTitle]]&amp;"]")/G97,"")</f>
        <v/>
      </c>
      <c r="I97" s="49">
        <f>IFERROR(CUBEVALUE("ThisWorkbookDataModel","[Measures].[Exp]","[Expenditures].[SchoolYear].["&amp;$N$6&amp;"]","[Expenditures].[DistTitle].["&amp;DistrictBySize[[#This Row],[DistTitle]]&amp;"]")/G97,"")</f>
        <v>20493.652833115899</v>
      </c>
      <c r="J97" s="49" t="e">
        <f t="shared" si="3"/>
        <v>#N/A</v>
      </c>
      <c r="K97" s="51" t="e">
        <f>IF(G97="",NA(),IF(DistrictBySize[[#This Row],[DistrictGroupTitle]]=$N$2,IF($N$7="All Objects",I97,H97),NA()))</f>
        <v>#N/A</v>
      </c>
    </row>
    <row r="98" spans="1:11" x14ac:dyDescent="0.25">
      <c r="A98" s="1" t="s">
        <v>701</v>
      </c>
      <c r="B98" s="1" t="s">
        <v>702</v>
      </c>
      <c r="C98" s="1" t="s">
        <v>104</v>
      </c>
      <c r="D98" s="1" t="s">
        <v>12</v>
      </c>
      <c r="E98" s="1" t="s">
        <v>105</v>
      </c>
      <c r="F98">
        <v>115.14</v>
      </c>
      <c r="G98" vm="222">
        <f t="shared" si="2"/>
        <v>111.28</v>
      </c>
      <c r="H9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Row],[DistTitle]]&amp;"]")/G98,"")</f>
        <v/>
      </c>
      <c r="I98" s="49">
        <f>IFERROR(CUBEVALUE("ThisWorkbookDataModel","[Measures].[Exp]","[Expenditures].[SchoolYear].["&amp;$N$6&amp;"]","[Expenditures].[DistTitle].["&amp;DistrictBySize[[#This Row],[DistTitle]]&amp;"]")/G98,"")</f>
        <v>34968.517523364484</v>
      </c>
      <c r="J98" s="49" t="e">
        <f t="shared" si="3"/>
        <v>#N/A</v>
      </c>
      <c r="K98" s="51" t="e">
        <f>IF(G98="",NA(),IF(DistrictBySize[[#This Row],[DistrictGroupTitle]]=$N$2,IF($N$7="All Objects",I98,H98),NA()))</f>
        <v>#N/A</v>
      </c>
    </row>
    <row r="99" spans="1:11" x14ac:dyDescent="0.25">
      <c r="A99" s="1" t="s">
        <v>701</v>
      </c>
      <c r="B99" s="1" t="s">
        <v>702</v>
      </c>
      <c r="C99" s="1" t="s">
        <v>648</v>
      </c>
      <c r="D99" s="1" t="s">
        <v>200</v>
      </c>
      <c r="E99" s="1" t="s">
        <v>649</v>
      </c>
      <c r="F99">
        <v>1054.1300000000001</v>
      </c>
      <c r="G99" vm="125">
        <f t="shared" si="2"/>
        <v>1081.8800000000001</v>
      </c>
      <c r="H9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Row],[DistTitle]]&amp;"]")/G99,"")</f>
        <v/>
      </c>
      <c r="I99" s="49">
        <f>IFERROR(CUBEVALUE("ThisWorkbookDataModel","[Measures].[Exp]","[Expenditures].[SchoolYear].["&amp;$N$6&amp;"]","[Expenditures].[DistTitle].["&amp;DistrictBySize[[#This Row],[DistTitle]]&amp;"]")/G99,"")</f>
        <v>17958.364162383998</v>
      </c>
      <c r="J99" s="49" t="e">
        <f t="shared" si="3"/>
        <v>#N/A</v>
      </c>
      <c r="K99" s="51" t="e">
        <f>IF(G99="",NA(),IF(DistrictBySize[[#This Row],[DistrictGroupTitle]]=$N$2,IF($N$7="All Objects",I99,H99),NA()))</f>
        <v>#N/A</v>
      </c>
    </row>
    <row r="100" spans="1:11" x14ac:dyDescent="0.25">
      <c r="A100" s="1" t="s">
        <v>701</v>
      </c>
      <c r="B100" s="1" t="s">
        <v>702</v>
      </c>
      <c r="C100" s="1" t="s">
        <v>330</v>
      </c>
      <c r="D100" s="1" t="s">
        <v>197</v>
      </c>
      <c r="E100" s="1" t="s">
        <v>331</v>
      </c>
      <c r="F100">
        <v>17623.509999999998</v>
      </c>
      <c r="G100" vm="369">
        <f t="shared" si="2"/>
        <v>17602.64</v>
      </c>
      <c r="H10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Row],[DistTitle]]&amp;"]")/G100,"")</f>
        <v/>
      </c>
      <c r="I100" s="49">
        <f>IFERROR(CUBEVALUE("ThisWorkbookDataModel","[Measures].[Exp]","[Expenditures].[SchoolYear].["&amp;$N$6&amp;"]","[Expenditures].[DistTitle].["&amp;DistrictBySize[[#This Row],[DistTitle]]&amp;"]")/G100,"")</f>
        <v>21814.469148945838</v>
      </c>
      <c r="J100" s="49" t="e">
        <f t="shared" si="3"/>
        <v>#N/A</v>
      </c>
      <c r="K100" s="51" t="e">
        <f>IF(G100="",NA(),IF(DistrictBySize[[#This Row],[DistrictGroupTitle]]=$N$2,IF($N$7="All Objects",I100,H100),NA()))</f>
        <v>#N/A</v>
      </c>
    </row>
    <row r="101" spans="1:11" x14ac:dyDescent="0.25">
      <c r="A101" s="1" t="s">
        <v>701</v>
      </c>
      <c r="B101" s="1" t="s">
        <v>702</v>
      </c>
      <c r="C101" s="1" t="s">
        <v>230</v>
      </c>
      <c r="D101" s="1" t="s">
        <v>191</v>
      </c>
      <c r="E101" s="1" t="s">
        <v>231</v>
      </c>
      <c r="F101">
        <v>2072.96</v>
      </c>
      <c r="G101" vm="172">
        <f t="shared" si="2"/>
        <v>2049.17</v>
      </c>
      <c r="H10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Row],[DistTitle]]&amp;"]")/G101,"")</f>
        <v/>
      </c>
      <c r="I101" s="49">
        <f>IFERROR(CUBEVALUE("ThisWorkbookDataModel","[Measures].[Exp]","[Expenditures].[SchoolYear].["&amp;$N$6&amp;"]","[Expenditures].[DistTitle].["&amp;DistrictBySize[[#This Row],[DistTitle]]&amp;"]")/G101,"")</f>
        <v>16064.239862968909</v>
      </c>
      <c r="J101" s="49" t="e">
        <f t="shared" si="3"/>
        <v>#N/A</v>
      </c>
      <c r="K101" s="51" t="e">
        <f>IF(G101="",NA(),IF(DistrictBySize[[#This Row],[DistrictGroupTitle]]=$N$2,IF($N$7="All Objects",I101,H101),NA()))</f>
        <v>#N/A</v>
      </c>
    </row>
    <row r="102" spans="1:11" x14ac:dyDescent="0.25">
      <c r="A102" s="1" t="s">
        <v>701</v>
      </c>
      <c r="B102" s="1" t="s">
        <v>702</v>
      </c>
      <c r="C102" s="1" t="s">
        <v>110</v>
      </c>
      <c r="D102" s="1" t="s">
        <v>12</v>
      </c>
      <c r="E102" s="1" t="s">
        <v>111</v>
      </c>
      <c r="F102">
        <v>324.8</v>
      </c>
      <c r="G102" vm="288">
        <f t="shared" si="2"/>
        <v>321.77999999999997</v>
      </c>
      <c r="H10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Row],[DistTitle]]&amp;"]")/G102,"")</f>
        <v/>
      </c>
      <c r="I102" s="49">
        <f>IFERROR(CUBEVALUE("ThisWorkbookDataModel","[Measures].[Exp]","[Expenditures].[SchoolYear].["&amp;$N$6&amp;"]","[Expenditures].[DistTitle].["&amp;DistrictBySize[[#This Row],[DistTitle]]&amp;"]")/G102,"")</f>
        <v>25414.735005283117</v>
      </c>
      <c r="J102" s="49" t="e">
        <f t="shared" si="3"/>
        <v>#N/A</v>
      </c>
      <c r="K102" s="51" t="e">
        <f>IF(G102="",NA(),IF(DistrictBySize[[#This Row],[DistrictGroupTitle]]=$N$2,IF($N$7="All Objects",I102,H102),NA()))</f>
        <v>#N/A</v>
      </c>
    </row>
    <row r="103" spans="1:11" x14ac:dyDescent="0.25">
      <c r="A103" s="1" t="s">
        <v>701</v>
      </c>
      <c r="B103" s="1" t="s">
        <v>702</v>
      </c>
      <c r="C103" s="1" t="s">
        <v>294</v>
      </c>
      <c r="D103" s="1" t="s">
        <v>200</v>
      </c>
      <c r="E103" s="1" t="s">
        <v>295</v>
      </c>
      <c r="F103">
        <v>1574.46</v>
      </c>
      <c r="G103" vm="291">
        <f t="shared" si="2"/>
        <v>1591.23</v>
      </c>
      <c r="H10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Row],[DistTitle]]&amp;"]")/G103,"")</f>
        <v/>
      </c>
      <c r="I103" s="49">
        <f>IFERROR(CUBEVALUE("ThisWorkbookDataModel","[Measures].[Exp]","[Expenditures].[SchoolYear].["&amp;$N$6&amp;"]","[Expenditures].[DistTitle].["&amp;DistrictBySize[[#This Row],[DistTitle]]&amp;"]")/G103,"")</f>
        <v>20107.764936558513</v>
      </c>
      <c r="J103" s="49" t="e">
        <f t="shared" si="3"/>
        <v>#N/A</v>
      </c>
      <c r="K103" s="51" t="e">
        <f>IF(G103="",NA(),IF(DistrictBySize[[#This Row],[DistrictGroupTitle]]=$N$2,IF($N$7="All Objects",I103,H103),NA()))</f>
        <v>#N/A</v>
      </c>
    </row>
    <row r="104" spans="1:11" x14ac:dyDescent="0.25">
      <c r="A104" s="1" t="s">
        <v>701</v>
      </c>
      <c r="B104" s="1" t="s">
        <v>702</v>
      </c>
      <c r="C104" s="1" t="s">
        <v>70</v>
      </c>
      <c r="D104" s="1" t="s">
        <v>12</v>
      </c>
      <c r="E104" s="1" t="s">
        <v>71</v>
      </c>
      <c r="F104">
        <v>498.6</v>
      </c>
      <c r="G104" vm="286">
        <f t="shared" si="2"/>
        <v>482.1</v>
      </c>
      <c r="H10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Row],[DistTitle]]&amp;"]")/G104,"")</f>
        <v/>
      </c>
      <c r="I104" s="49">
        <f>IFERROR(CUBEVALUE("ThisWorkbookDataModel","[Measures].[Exp]","[Expenditures].[SchoolYear].["&amp;$N$6&amp;"]","[Expenditures].[DistTitle].["&amp;DistrictBySize[[#This Row],[DistTitle]]&amp;"]")/G104,"")</f>
        <v>19909.800518564611</v>
      </c>
      <c r="J104" s="49" t="e">
        <f t="shared" si="3"/>
        <v>#N/A</v>
      </c>
      <c r="K104" s="51" t="e">
        <f>IF(G104="",NA(),IF(DistrictBySize[[#This Row],[DistrictGroupTitle]]=$N$2,IF($N$7="All Objects",I104,H104),NA()))</f>
        <v>#N/A</v>
      </c>
    </row>
    <row r="105" spans="1:11" x14ac:dyDescent="0.25">
      <c r="A105" s="1" t="s">
        <v>701</v>
      </c>
      <c r="B105" s="1" t="s">
        <v>702</v>
      </c>
      <c r="C105" s="1" t="s">
        <v>72</v>
      </c>
      <c r="D105" s="1" t="s">
        <v>12</v>
      </c>
      <c r="E105" s="1" t="s">
        <v>73</v>
      </c>
      <c r="F105">
        <v>389</v>
      </c>
      <c r="G105" vm="389">
        <f t="shared" si="2"/>
        <v>311.60000000000002</v>
      </c>
      <c r="H10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Row],[DistTitle]]&amp;"]")/G105,"")</f>
        <v/>
      </c>
      <c r="I105" s="49">
        <f>IFERROR(CUBEVALUE("ThisWorkbookDataModel","[Measures].[Exp]","[Expenditures].[SchoolYear].["&amp;$N$6&amp;"]","[Expenditures].[DistTitle].["&amp;DistrictBySize[[#This Row],[DistTitle]]&amp;"]")/G105,"")</f>
        <v>18602.522207958918</v>
      </c>
      <c r="J105" s="49" t="e">
        <f t="shared" si="3"/>
        <v>#N/A</v>
      </c>
      <c r="K105" s="51" t="e">
        <f>IF(G105="",NA(),IF(DistrictBySize[[#This Row],[DistrictGroupTitle]]=$N$2,IF($N$7="All Objects",I105,H105),NA()))</f>
        <v>#N/A</v>
      </c>
    </row>
    <row r="106" spans="1:11" x14ac:dyDescent="0.25">
      <c r="A106" s="1" t="s">
        <v>701</v>
      </c>
      <c r="B106" s="1" t="s">
        <v>702</v>
      </c>
      <c r="C106" s="1" t="s">
        <v>76</v>
      </c>
      <c r="D106" s="1" t="s">
        <v>12</v>
      </c>
      <c r="E106" s="1" t="s">
        <v>77</v>
      </c>
      <c r="F106">
        <v>208.2</v>
      </c>
      <c r="G106" vm="209">
        <f t="shared" si="2"/>
        <v>124.4</v>
      </c>
      <c r="H10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Row],[DistTitle]]&amp;"]")/G106,"")</f>
        <v/>
      </c>
      <c r="I106" s="49">
        <f>IFERROR(CUBEVALUE("ThisWorkbookDataModel","[Measures].[Exp]","[Expenditures].[SchoolYear].["&amp;$N$6&amp;"]","[Expenditures].[DistTitle].["&amp;DistrictBySize[[#This Row],[DistTitle]]&amp;"]")/G106,"")</f>
        <v>25787.710048231515</v>
      </c>
      <c r="J106" s="49" t="e">
        <f t="shared" si="3"/>
        <v>#N/A</v>
      </c>
      <c r="K106" s="51" t="e">
        <f>IF(G106="",NA(),IF(DistrictBySize[[#This Row],[DistrictGroupTitle]]=$N$2,IF($N$7="All Objects",I106,H106),NA()))</f>
        <v>#N/A</v>
      </c>
    </row>
    <row r="107" spans="1:11" x14ac:dyDescent="0.25">
      <c r="A107" s="1" t="s">
        <v>701</v>
      </c>
      <c r="B107" s="1" t="s">
        <v>702</v>
      </c>
      <c r="C107" s="1" t="s">
        <v>132</v>
      </c>
      <c r="D107" s="1" t="s">
        <v>12</v>
      </c>
      <c r="E107" s="1" t="s">
        <v>133</v>
      </c>
      <c r="F107">
        <v>230.8</v>
      </c>
      <c r="G107" vm="177">
        <f t="shared" si="2"/>
        <v>250.6</v>
      </c>
      <c r="H10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Row],[DistTitle]]&amp;"]")/G107,"")</f>
        <v/>
      </c>
      <c r="I107" s="49">
        <f>IFERROR(CUBEVALUE("ThisWorkbookDataModel","[Measures].[Exp]","[Expenditures].[SchoolYear].["&amp;$N$6&amp;"]","[Expenditures].[DistTitle].["&amp;DistrictBySize[[#This Row],[DistTitle]]&amp;"]")/G107,"")</f>
        <v>21390.456624102153</v>
      </c>
      <c r="J107" s="49" t="e">
        <f t="shared" si="3"/>
        <v>#N/A</v>
      </c>
      <c r="K107" s="51" t="e">
        <f>IF(G107="",NA(),IF(DistrictBySize[[#This Row],[DistrictGroupTitle]]=$N$2,IF($N$7="All Objects",I107,H107),NA()))</f>
        <v>#N/A</v>
      </c>
    </row>
    <row r="108" spans="1:11" x14ac:dyDescent="0.25">
      <c r="A108" s="1" t="s">
        <v>701</v>
      </c>
      <c r="B108" s="1" t="s">
        <v>702</v>
      </c>
      <c r="C108" s="1" t="s">
        <v>40</v>
      </c>
      <c r="D108" s="1" t="s">
        <v>12</v>
      </c>
      <c r="E108" s="1" t="s">
        <v>41</v>
      </c>
      <c r="F108">
        <v>186.47</v>
      </c>
      <c r="G108" vm="406">
        <f t="shared" si="2"/>
        <v>184.6</v>
      </c>
      <c r="H10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Row],[DistTitle]]&amp;"]")/G108,"")</f>
        <v/>
      </c>
      <c r="I108" s="49">
        <f>IFERROR(CUBEVALUE("ThisWorkbookDataModel","[Measures].[Exp]","[Expenditures].[SchoolYear].["&amp;$N$6&amp;"]","[Expenditures].[DistTitle].["&amp;DistrictBySize[[#This Row],[DistTitle]]&amp;"]")/G108,"")</f>
        <v>36725.616684723725</v>
      </c>
      <c r="J108" s="49" t="e">
        <f t="shared" si="3"/>
        <v>#N/A</v>
      </c>
      <c r="K108" s="51" t="e">
        <f>IF(G108="",NA(),IF(DistrictBySize[[#This Row],[DistrictGroupTitle]]=$N$2,IF($N$7="All Objects",I108,H108),NA()))</f>
        <v>#N/A</v>
      </c>
    </row>
    <row r="109" spans="1:11" x14ac:dyDescent="0.25">
      <c r="A109" s="1" t="s">
        <v>701</v>
      </c>
      <c r="B109" s="1" t="s">
        <v>702</v>
      </c>
      <c r="C109" s="1" t="s">
        <v>518</v>
      </c>
      <c r="D109" s="1" t="s">
        <v>183</v>
      </c>
      <c r="E109" s="1" t="s">
        <v>519</v>
      </c>
      <c r="F109">
        <v>34.18</v>
      </c>
      <c r="G109" vm="322">
        <f t="shared" si="2"/>
        <v>23.98</v>
      </c>
      <c r="H10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Row],[DistTitle]]&amp;"]")/G109,"")</f>
        <v/>
      </c>
      <c r="I109" s="49">
        <f>IFERROR(CUBEVALUE("ThisWorkbookDataModel","[Measures].[Exp]","[Expenditures].[SchoolYear].["&amp;$N$6&amp;"]","[Expenditures].[DistTitle].["&amp;DistrictBySize[[#This Row],[DistTitle]]&amp;"]")/G109,"")</f>
        <v>40338.714345287743</v>
      </c>
      <c r="J109" s="49" t="e">
        <f t="shared" si="3"/>
        <v>#N/A</v>
      </c>
      <c r="K109" s="51" t="e">
        <f>IF(G109="",NA(),IF(DistrictBySize[[#This Row],[DistrictGroupTitle]]=$N$2,IF($N$7="All Objects",I109,H109),NA()))</f>
        <v>#N/A</v>
      </c>
    </row>
    <row r="110" spans="1:11" x14ac:dyDescent="0.25">
      <c r="A110" s="1" t="s">
        <v>701</v>
      </c>
      <c r="B110" s="1" t="s">
        <v>702</v>
      </c>
      <c r="C110" s="1" t="s">
        <v>350</v>
      </c>
      <c r="D110" s="1" t="s">
        <v>197</v>
      </c>
      <c r="E110" s="1" t="s">
        <v>351</v>
      </c>
      <c r="F110">
        <v>18774.419999999998</v>
      </c>
      <c r="G110" vm="265">
        <f t="shared" si="2"/>
        <v>19103.88</v>
      </c>
      <c r="H11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Row],[DistTitle]]&amp;"]")/G110,"")</f>
        <v/>
      </c>
      <c r="I110" s="49">
        <f>IFERROR(CUBEVALUE("ThisWorkbookDataModel","[Measures].[Exp]","[Expenditures].[SchoolYear].["&amp;$N$6&amp;"]","[Expenditures].[DistTitle].["&amp;DistrictBySize[[#This Row],[DistTitle]]&amp;"]")/G110,"")</f>
        <v>18724.882827990961</v>
      </c>
      <c r="J110" s="49" t="e">
        <f t="shared" si="3"/>
        <v>#N/A</v>
      </c>
      <c r="K110" s="51" t="e">
        <f>IF(G110="",NA(),IF(DistrictBySize[[#This Row],[DistrictGroupTitle]]=$N$2,IF($N$7="All Objects",I110,H110),NA()))</f>
        <v>#N/A</v>
      </c>
    </row>
    <row r="111" spans="1:11" x14ac:dyDescent="0.25">
      <c r="A111" s="1" t="s">
        <v>701</v>
      </c>
      <c r="B111" s="1" t="s">
        <v>702</v>
      </c>
      <c r="C111" s="1" t="s">
        <v>276</v>
      </c>
      <c r="D111" s="1" t="s">
        <v>183</v>
      </c>
      <c r="E111" s="1" t="s">
        <v>277</v>
      </c>
      <c r="F111">
        <v>54.2</v>
      </c>
      <c r="G111" vm="97">
        <f t="shared" si="2"/>
        <v>48.51</v>
      </c>
      <c r="H11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Row],[DistTitle]]&amp;"]")/G111,"")</f>
        <v/>
      </c>
      <c r="I111" s="49">
        <f>IFERROR(CUBEVALUE("ThisWorkbookDataModel","[Measures].[Exp]","[Expenditures].[SchoolYear].["&amp;$N$6&amp;"]","[Expenditures].[DistTitle].["&amp;DistrictBySize[[#This Row],[DistTitle]]&amp;"]")/G111,"")</f>
        <v>56670.701504844365</v>
      </c>
      <c r="J111" s="49" t="e">
        <f t="shared" si="3"/>
        <v>#N/A</v>
      </c>
      <c r="K111" s="51" t="e">
        <f>IF(G111="",NA(),IF(DistrictBySize[[#This Row],[DistrictGroupTitle]]=$N$2,IF($N$7="All Objects",I111,H111),NA()))</f>
        <v>#N/A</v>
      </c>
    </row>
    <row r="112" spans="1:11" x14ac:dyDescent="0.25">
      <c r="A112" s="1" t="s">
        <v>701</v>
      </c>
      <c r="B112" s="1" t="s">
        <v>702</v>
      </c>
      <c r="C112" s="1" t="s">
        <v>254</v>
      </c>
      <c r="D112" s="1" t="s">
        <v>200</v>
      </c>
      <c r="E112" s="1" t="s">
        <v>255</v>
      </c>
      <c r="F112">
        <v>1141.25</v>
      </c>
      <c r="G112" vm="277">
        <f t="shared" si="2"/>
        <v>1137.4000000000001</v>
      </c>
      <c r="H11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Row],[DistTitle]]&amp;"]")/G112,"")</f>
        <v/>
      </c>
      <c r="I112" s="49">
        <f>IFERROR(CUBEVALUE("ThisWorkbookDataModel","[Measures].[Exp]","[Expenditures].[SchoolYear].["&amp;$N$6&amp;"]","[Expenditures].[DistTitle].["&amp;DistrictBySize[[#This Row],[DistTitle]]&amp;"]")/G112,"")</f>
        <v>17240.886170212765</v>
      </c>
      <c r="J112" s="49" t="e">
        <f t="shared" si="3"/>
        <v>#N/A</v>
      </c>
      <c r="K112" s="51" t="e">
        <f>IF(G112="",NA(),IF(DistrictBySize[[#This Row],[DistrictGroupTitle]]=$N$2,IF($N$7="All Objects",I112,H112),NA()))</f>
        <v>#N/A</v>
      </c>
    </row>
    <row r="113" spans="1:11" x14ac:dyDescent="0.25">
      <c r="A113" s="1" t="s">
        <v>701</v>
      </c>
      <c r="B113" s="1" t="s">
        <v>702</v>
      </c>
      <c r="C113" s="1" t="s">
        <v>266</v>
      </c>
      <c r="D113" s="1" t="s">
        <v>183</v>
      </c>
      <c r="E113" s="1" t="s">
        <v>267</v>
      </c>
      <c r="F113">
        <v>38.200000000000003</v>
      </c>
      <c r="G113" vm="243">
        <f t="shared" si="2"/>
        <v>43.6</v>
      </c>
      <c r="H11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Row],[DistTitle]]&amp;"]")/G113,"")</f>
        <v/>
      </c>
      <c r="I113" s="49">
        <f>IFERROR(CUBEVALUE("ThisWorkbookDataModel","[Measures].[Exp]","[Expenditures].[SchoolYear].["&amp;$N$6&amp;"]","[Expenditures].[DistTitle].["&amp;DistrictBySize[[#This Row],[DistTitle]]&amp;"]")/G113,"")</f>
        <v>37631.244266055051</v>
      </c>
      <c r="J113" s="49" t="e">
        <f t="shared" si="3"/>
        <v>#N/A</v>
      </c>
      <c r="K113" s="51" t="e">
        <f>IF(G113="",NA(),IF(DistrictBySize[[#This Row],[DistrictGroupTitle]]=$N$2,IF($N$7="All Objects",I113,H113),NA()))</f>
        <v>#N/A</v>
      </c>
    </row>
    <row r="114" spans="1:11" x14ac:dyDescent="0.25">
      <c r="A114" s="1" t="s">
        <v>701</v>
      </c>
      <c r="B114" s="1" t="s">
        <v>702</v>
      </c>
      <c r="C114" s="1" t="s">
        <v>258</v>
      </c>
      <c r="D114" s="1" t="s">
        <v>219</v>
      </c>
      <c r="E114" s="1" t="s">
        <v>259</v>
      </c>
      <c r="F114">
        <v>5048.82</v>
      </c>
      <c r="G114" vm="198">
        <f t="shared" si="2"/>
        <v>5007.09</v>
      </c>
      <c r="H11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Row],[DistTitle]]&amp;"]")/G114,"")</f>
        <v/>
      </c>
      <c r="I114" s="49">
        <f>IFERROR(CUBEVALUE("ThisWorkbookDataModel","[Measures].[Exp]","[Expenditures].[SchoolYear].["&amp;$N$6&amp;"]","[Expenditures].[DistTitle].["&amp;DistrictBySize[[#This Row],[DistTitle]]&amp;"]")/G114,"")</f>
        <v>17255.904816969534</v>
      </c>
      <c r="J114" s="49" t="e">
        <f t="shared" si="3"/>
        <v>#N/A</v>
      </c>
      <c r="K114" s="51" t="e">
        <f>IF(G114="",NA(),IF(DistrictBySize[[#This Row],[DistrictGroupTitle]]=$N$2,IF($N$7="All Objects",I114,H114),NA()))</f>
        <v>#N/A</v>
      </c>
    </row>
    <row r="115" spans="1:11" x14ac:dyDescent="0.25">
      <c r="A115" s="1" t="s">
        <v>701</v>
      </c>
      <c r="B115" s="1" t="s">
        <v>702</v>
      </c>
      <c r="C115" s="1" t="s">
        <v>196</v>
      </c>
      <c r="D115" s="1" t="s">
        <v>197</v>
      </c>
      <c r="E115" s="1" t="s">
        <v>198</v>
      </c>
      <c r="F115">
        <v>18862.88</v>
      </c>
      <c r="G115" vm="256">
        <f t="shared" si="2"/>
        <v>18773.759999999998</v>
      </c>
      <c r="H11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Row],[DistTitle]]&amp;"]")/G115,"")</f>
        <v/>
      </c>
      <c r="I115" s="49">
        <f>IFERROR(CUBEVALUE("ThisWorkbookDataModel","[Measures].[Exp]","[Expenditures].[SchoolYear].["&amp;$N$6&amp;"]","[Expenditures].[DistTitle].["&amp;DistrictBySize[[#This Row],[DistTitle]]&amp;"]")/G115,"")</f>
        <v>16582.011733930765</v>
      </c>
      <c r="J115" s="49" t="e">
        <f t="shared" si="3"/>
        <v>#N/A</v>
      </c>
      <c r="K115" s="51" t="e">
        <f>IF(G115="",NA(),IF(DistrictBySize[[#This Row],[DistrictGroupTitle]]=$N$2,IF($N$7="All Objects",I115,H115),NA()))</f>
        <v>#N/A</v>
      </c>
    </row>
    <row r="116" spans="1:11" x14ac:dyDescent="0.25">
      <c r="A116" s="1" t="s">
        <v>701</v>
      </c>
      <c r="B116" s="1" t="s">
        <v>702</v>
      </c>
      <c r="C116" s="1" t="s">
        <v>356</v>
      </c>
      <c r="D116" s="1" t="s">
        <v>228</v>
      </c>
      <c r="E116" s="1" t="s">
        <v>357</v>
      </c>
      <c r="F116">
        <v>25252.42</v>
      </c>
      <c r="G116" vm="120">
        <f t="shared" si="2"/>
        <v>25353.95</v>
      </c>
      <c r="H11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Row],[DistTitle]]&amp;"]")/G116,"")</f>
        <v/>
      </c>
      <c r="I116" s="49">
        <f>IFERROR(CUBEVALUE("ThisWorkbookDataModel","[Measures].[Exp]","[Expenditures].[SchoolYear].["&amp;$N$6&amp;"]","[Expenditures].[DistTitle].["&amp;DistrictBySize[[#This Row],[DistTitle]]&amp;"]")/G116,"")</f>
        <v>20433.702467268413</v>
      </c>
      <c r="J116" s="49" t="e">
        <f t="shared" si="3"/>
        <v>#N/A</v>
      </c>
      <c r="K116" s="51" t="e">
        <f>IF(G116="",NA(),IF(DistrictBySize[[#This Row],[DistrictGroupTitle]]=$N$2,IF($N$7="All Objects",I116,H116),NA()))</f>
        <v>#N/A</v>
      </c>
    </row>
    <row r="117" spans="1:11" x14ac:dyDescent="0.25">
      <c r="A117" s="1" t="s">
        <v>701</v>
      </c>
      <c r="B117" s="1" t="s">
        <v>702</v>
      </c>
      <c r="C117" s="1" t="s">
        <v>576</v>
      </c>
      <c r="D117" s="1" t="s">
        <v>200</v>
      </c>
      <c r="E117" s="1" t="s">
        <v>577</v>
      </c>
      <c r="F117">
        <v>1080.77</v>
      </c>
      <c r="G117" vm="118">
        <f t="shared" si="2"/>
        <v>1097.3900000000001</v>
      </c>
      <c r="H11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Row],[DistTitle]]&amp;"]")/G117,"")</f>
        <v/>
      </c>
      <c r="I117" s="49">
        <f>IFERROR(CUBEVALUE("ThisWorkbookDataModel","[Measures].[Exp]","[Expenditures].[SchoolYear].["&amp;$N$6&amp;"]","[Expenditures].[DistTitle].["&amp;DistrictBySize[[#This Row],[DistTitle]]&amp;"]")/G117,"")</f>
        <v>16198.104493388859</v>
      </c>
      <c r="J117" s="49" t="e">
        <f t="shared" si="3"/>
        <v>#N/A</v>
      </c>
      <c r="K117" s="51" t="e">
        <f>IF(G117="",NA(),IF(DistrictBySize[[#This Row],[DistrictGroupTitle]]=$N$2,IF($N$7="All Objects",I117,H117),NA()))</f>
        <v>#N/A</v>
      </c>
    </row>
    <row r="118" spans="1:11" x14ac:dyDescent="0.25">
      <c r="A118" s="1" t="s">
        <v>701</v>
      </c>
      <c r="B118" s="1" t="s">
        <v>702</v>
      </c>
      <c r="C118" s="1" t="s">
        <v>199</v>
      </c>
      <c r="D118" s="1" t="s">
        <v>200</v>
      </c>
      <c r="E118" s="1" t="s">
        <v>201</v>
      </c>
      <c r="F118">
        <v>1339.55</v>
      </c>
      <c r="G118" vm="108">
        <f t="shared" si="2"/>
        <v>1359.11</v>
      </c>
      <c r="H11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Row],[DistTitle]]&amp;"]")/G118,"")</f>
        <v/>
      </c>
      <c r="I118" s="49">
        <f>IFERROR(CUBEVALUE("ThisWorkbookDataModel","[Measures].[Exp]","[Expenditures].[SchoolYear].["&amp;$N$6&amp;"]","[Expenditures].[DistTitle].["&amp;DistrictBySize[[#This Row],[DistTitle]]&amp;"]")/G118,"")</f>
        <v>17829.912082171424</v>
      </c>
      <c r="J118" s="49" t="e">
        <f t="shared" si="3"/>
        <v>#N/A</v>
      </c>
      <c r="K118" s="51" t="e">
        <f>IF(G118="",NA(),IF(DistrictBySize[[#This Row],[DistrictGroupTitle]]=$N$2,IF($N$7="All Objects",I118,H118),NA()))</f>
        <v>#N/A</v>
      </c>
    </row>
    <row r="119" spans="1:11" x14ac:dyDescent="0.25">
      <c r="A119" s="1" t="s">
        <v>701</v>
      </c>
      <c r="B119" s="1" t="s">
        <v>702</v>
      </c>
      <c r="C119" s="1" t="s">
        <v>382</v>
      </c>
      <c r="D119" s="1" t="s">
        <v>194</v>
      </c>
      <c r="E119" s="1" t="s">
        <v>383</v>
      </c>
      <c r="F119">
        <v>570.86</v>
      </c>
      <c r="G119" vm="334">
        <f t="shared" si="2"/>
        <v>568.25</v>
      </c>
      <c r="H11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Row],[DistTitle]]&amp;"]")/G119,"")</f>
        <v/>
      </c>
      <c r="I119" s="49">
        <f>IFERROR(CUBEVALUE("ThisWorkbookDataModel","[Measures].[Exp]","[Expenditures].[SchoolYear].["&amp;$N$6&amp;"]","[Expenditures].[DistTitle].["&amp;DistrictBySize[[#This Row],[DistTitle]]&amp;"]")/G119,"")</f>
        <v>19092.620255169382</v>
      </c>
      <c r="J119" s="49" t="e">
        <f t="shared" si="3"/>
        <v>#N/A</v>
      </c>
      <c r="K119" s="51" t="e">
        <f>IF(G119="",NA(),IF(DistrictBySize[[#This Row],[DistrictGroupTitle]]=$N$2,IF($N$7="All Objects",I119,H119),NA()))</f>
        <v>#N/A</v>
      </c>
    </row>
    <row r="120" spans="1:11" x14ac:dyDescent="0.25">
      <c r="A120" s="1" t="s">
        <v>701</v>
      </c>
      <c r="B120" s="1" t="s">
        <v>702</v>
      </c>
      <c r="C120" s="1" t="s">
        <v>390</v>
      </c>
      <c r="D120" s="1" t="s">
        <v>183</v>
      </c>
      <c r="E120" s="1" t="s">
        <v>391</v>
      </c>
      <c r="F120">
        <v>72.23</v>
      </c>
      <c r="G120" vm="220">
        <f t="shared" si="2"/>
        <v>85.85</v>
      </c>
      <c r="H12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Row],[DistTitle]]&amp;"]")/G120,"")</f>
        <v/>
      </c>
      <c r="I120" s="49">
        <f>IFERROR(CUBEVALUE("ThisWorkbookDataModel","[Measures].[Exp]","[Expenditures].[SchoolYear].["&amp;$N$6&amp;"]","[Expenditures].[DistTitle].["&amp;DistrictBySize[[#This Row],[DistTitle]]&amp;"]")/G120,"")</f>
        <v>35726.411182294702</v>
      </c>
      <c r="J120" s="49" t="e">
        <f t="shared" si="3"/>
        <v>#N/A</v>
      </c>
      <c r="K120" s="51" t="e">
        <f>IF(G120="",NA(),IF(DistrictBySize[[#This Row],[DistrictGroupTitle]]=$N$2,IF($N$7="All Objects",I120,H120),NA()))</f>
        <v>#N/A</v>
      </c>
    </row>
    <row r="121" spans="1:11" x14ac:dyDescent="0.25">
      <c r="A121" s="1" t="s">
        <v>701</v>
      </c>
      <c r="B121" s="1" t="s">
        <v>702</v>
      </c>
      <c r="C121" s="1" t="s">
        <v>232</v>
      </c>
      <c r="D121" s="1" t="s">
        <v>200</v>
      </c>
      <c r="E121" s="1" t="s">
        <v>233</v>
      </c>
      <c r="F121">
        <v>1797.4</v>
      </c>
      <c r="G121" vm="221">
        <f t="shared" si="2"/>
        <v>1797.46</v>
      </c>
      <c r="H12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Row],[DistTitle]]&amp;"]")/G121,"")</f>
        <v/>
      </c>
      <c r="I121" s="49">
        <f>IFERROR(CUBEVALUE("ThisWorkbookDataModel","[Measures].[Exp]","[Expenditures].[SchoolYear].["&amp;$N$6&amp;"]","[Expenditures].[DistTitle].["&amp;DistrictBySize[[#This Row],[DistTitle]]&amp;"]")/G121,"")</f>
        <v>16218.378150278728</v>
      </c>
      <c r="J121" s="49" t="e">
        <f t="shared" si="3"/>
        <v>#N/A</v>
      </c>
      <c r="K121" s="51" t="e">
        <f>IF(G121="",NA(),IF(DistrictBySize[[#This Row],[DistrictGroupTitle]]=$N$2,IF($N$7="All Objects",I121,H121),NA()))</f>
        <v>#N/A</v>
      </c>
    </row>
    <row r="122" spans="1:11" x14ac:dyDescent="0.25">
      <c r="A122" s="1" t="s">
        <v>701</v>
      </c>
      <c r="B122" s="1" t="s">
        <v>702</v>
      </c>
      <c r="C122" s="1" t="s">
        <v>494</v>
      </c>
      <c r="D122" s="1" t="s">
        <v>12</v>
      </c>
      <c r="E122" s="1" t="s">
        <v>495</v>
      </c>
      <c r="F122">
        <v>474.55</v>
      </c>
      <c r="G122" vm="249">
        <f t="shared" si="2"/>
        <v>502.44</v>
      </c>
      <c r="H12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Row],[DistTitle]]&amp;"]")/G122,"")</f>
        <v/>
      </c>
      <c r="I122" s="49">
        <f>IFERROR(CUBEVALUE("ThisWorkbookDataModel","[Measures].[Exp]","[Expenditures].[SchoolYear].["&amp;$N$6&amp;"]","[Expenditures].[DistTitle].["&amp;DistrictBySize[[#This Row],[DistTitle]]&amp;"]")/G122,"")</f>
        <v>25993.509234933521</v>
      </c>
      <c r="J122" s="49" t="e">
        <f t="shared" si="3"/>
        <v>#N/A</v>
      </c>
      <c r="K122" s="51" t="e">
        <f>IF(G122="",NA(),IF(DistrictBySize[[#This Row],[DistrictGroupTitle]]=$N$2,IF($N$7="All Objects",I122,H122),NA()))</f>
        <v>#N/A</v>
      </c>
    </row>
    <row r="123" spans="1:11" x14ac:dyDescent="0.25">
      <c r="A123" s="1" t="s">
        <v>701</v>
      </c>
      <c r="B123" s="1" t="s">
        <v>702</v>
      </c>
      <c r="C123" s="1" t="s">
        <v>618</v>
      </c>
      <c r="D123" s="1" t="s">
        <v>183</v>
      </c>
      <c r="E123" s="1" t="s">
        <v>619</v>
      </c>
      <c r="F123">
        <v>75.459999999999994</v>
      </c>
      <c r="G123" vm="174">
        <f t="shared" si="2"/>
        <v>76.739999999999995</v>
      </c>
      <c r="H12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Row],[DistTitle]]&amp;"]")/G123,"")</f>
        <v/>
      </c>
      <c r="I123" s="49">
        <f>IFERROR(CUBEVALUE("ThisWorkbookDataModel","[Measures].[Exp]","[Expenditures].[SchoolYear].["&amp;$N$6&amp;"]","[Expenditures].[DistTitle].["&amp;DistrictBySize[[#This Row],[DistTitle]]&amp;"]")/G123,"")</f>
        <v>43378.627443315097</v>
      </c>
      <c r="J123" s="49" t="e">
        <f t="shared" si="3"/>
        <v>#N/A</v>
      </c>
      <c r="K123" s="51" t="e">
        <f>IF(G123="",NA(),IF(DistrictBySize[[#This Row],[DistrictGroupTitle]]=$N$2,IF($N$7="All Objects",I123,H123),NA()))</f>
        <v>#N/A</v>
      </c>
    </row>
    <row r="124" spans="1:11" x14ac:dyDescent="0.25">
      <c r="A124" s="1" t="s">
        <v>701</v>
      </c>
      <c r="B124" s="1" t="s">
        <v>702</v>
      </c>
      <c r="C124" s="1" t="s">
        <v>212</v>
      </c>
      <c r="D124" s="1" t="s">
        <v>200</v>
      </c>
      <c r="E124" s="1" t="s">
        <v>213</v>
      </c>
      <c r="F124">
        <v>1247.96</v>
      </c>
      <c r="G124" vm="275">
        <f t="shared" si="2"/>
        <v>1270.02</v>
      </c>
      <c r="H12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Row],[DistTitle]]&amp;"]")/G124,"")</f>
        <v/>
      </c>
      <c r="I124" s="49">
        <f>IFERROR(CUBEVALUE("ThisWorkbookDataModel","[Measures].[Exp]","[Expenditures].[SchoolYear].["&amp;$N$6&amp;"]","[Expenditures].[DistTitle].["&amp;DistrictBySize[[#This Row],[DistTitle]]&amp;"]")/G124,"")</f>
        <v>19311.660107714841</v>
      </c>
      <c r="J124" s="49" t="e">
        <f t="shared" si="3"/>
        <v>#N/A</v>
      </c>
      <c r="K124" s="51" t="e">
        <f>IF(G124="",NA(),IF(DistrictBySize[[#This Row],[DistrictGroupTitle]]=$N$2,IF($N$7="All Objects",I124,H124),NA()))</f>
        <v>#N/A</v>
      </c>
    </row>
    <row r="125" spans="1:11" x14ac:dyDescent="0.25">
      <c r="A125" s="1" t="s">
        <v>701</v>
      </c>
      <c r="B125" s="1" t="s">
        <v>702</v>
      </c>
      <c r="C125" s="1" t="s">
        <v>56</v>
      </c>
      <c r="D125" s="1" t="s">
        <v>12</v>
      </c>
      <c r="E125" s="1" t="s">
        <v>57</v>
      </c>
      <c r="F125">
        <v>212.13</v>
      </c>
      <c r="G125" vm="245">
        <f t="shared" si="2"/>
        <v>208.02</v>
      </c>
      <c r="H12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Row],[DistTitle]]&amp;"]")/G125,"")</f>
        <v/>
      </c>
      <c r="I125" s="49">
        <f>IFERROR(CUBEVALUE("ThisWorkbookDataModel","[Measures].[Exp]","[Expenditures].[SchoolYear].["&amp;$N$6&amp;"]","[Expenditures].[DistTitle].["&amp;DistrictBySize[[#This Row],[DistTitle]]&amp;"]")/G125,"")</f>
        <v>24141.823093933272</v>
      </c>
      <c r="J125" s="49" t="e">
        <f t="shared" si="3"/>
        <v>#N/A</v>
      </c>
      <c r="K125" s="51" t="e">
        <f>IF(G125="",NA(),IF(DistrictBySize[[#This Row],[DistrictGroupTitle]]=$N$2,IF($N$7="All Objects",I125,H125),NA()))</f>
        <v>#N/A</v>
      </c>
    </row>
    <row r="126" spans="1:11" x14ac:dyDescent="0.25">
      <c r="A126" s="1" t="s">
        <v>701</v>
      </c>
      <c r="B126" s="1" t="s">
        <v>702</v>
      </c>
      <c r="C126" s="1" t="s">
        <v>508</v>
      </c>
      <c r="D126" s="1" t="s">
        <v>219</v>
      </c>
      <c r="E126" s="1" t="s">
        <v>509</v>
      </c>
      <c r="F126">
        <v>9806.9</v>
      </c>
      <c r="G126" vm="333">
        <f t="shared" si="2"/>
        <v>9434.23</v>
      </c>
      <c r="H12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Row],[DistTitle]]&amp;"]")/G126,"")</f>
        <v/>
      </c>
      <c r="I126" s="49">
        <f>IFERROR(CUBEVALUE("ThisWorkbookDataModel","[Measures].[Exp]","[Expenditures].[SchoolYear].["&amp;$N$6&amp;"]","[Expenditures].[DistTitle].["&amp;DistrictBySize[[#This Row],[DistTitle]]&amp;"]")/G126,"")</f>
        <v>17703.890191356368</v>
      </c>
      <c r="J126" s="49" t="e">
        <f t="shared" si="3"/>
        <v>#N/A</v>
      </c>
      <c r="K126" s="51" t="e">
        <f>IF(G126="",NA(),IF(DistrictBySize[[#This Row],[DistrictGroupTitle]]=$N$2,IF($N$7="All Objects",I126,H126),NA()))</f>
        <v>#N/A</v>
      </c>
    </row>
    <row r="127" spans="1:11" x14ac:dyDescent="0.25">
      <c r="A127" s="1" t="s">
        <v>701</v>
      </c>
      <c r="B127" s="1" t="s">
        <v>702</v>
      </c>
      <c r="C127" s="1" t="s">
        <v>354</v>
      </c>
      <c r="D127" s="1" t="s">
        <v>228</v>
      </c>
      <c r="E127" s="1" t="s">
        <v>355</v>
      </c>
      <c r="F127">
        <v>30628.94</v>
      </c>
      <c r="G127" vm="121">
        <f t="shared" si="2"/>
        <v>30667.1</v>
      </c>
      <c r="H12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Row],[DistTitle]]&amp;"]")/G127,"")</f>
        <v/>
      </c>
      <c r="I127" s="49">
        <f>IFERROR(CUBEVALUE("ThisWorkbookDataModel","[Measures].[Exp]","[Expenditures].[SchoolYear].["&amp;$N$6&amp;"]","[Expenditures].[DistTitle].["&amp;DistrictBySize[[#This Row],[DistTitle]]&amp;"]")/G127,"")</f>
        <v>17750.064065072995</v>
      </c>
      <c r="J127" s="49" t="e">
        <f t="shared" si="3"/>
        <v>#N/A</v>
      </c>
      <c r="K127" s="51" t="e">
        <f>IF(G127="",NA(),IF(DistrictBySize[[#This Row],[DistrictGroupTitle]]=$N$2,IF($N$7="All Objects",I127,H127),NA()))</f>
        <v>#N/A</v>
      </c>
    </row>
    <row r="128" spans="1:11" x14ac:dyDescent="0.25">
      <c r="A128" s="1" t="s">
        <v>701</v>
      </c>
      <c r="B128" s="1" t="s">
        <v>702</v>
      </c>
      <c r="C128" s="1" t="s">
        <v>524</v>
      </c>
      <c r="D128" s="1" t="s">
        <v>191</v>
      </c>
      <c r="E128" s="1" t="s">
        <v>525</v>
      </c>
      <c r="F128">
        <v>2624.34</v>
      </c>
      <c r="G128" vm="280">
        <f t="shared" si="2"/>
        <v>2580.0700000000002</v>
      </c>
      <c r="H12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Row],[DistTitle]]&amp;"]")/G128,"")</f>
        <v/>
      </c>
      <c r="I128" s="49">
        <f>IFERROR(CUBEVALUE("ThisWorkbookDataModel","[Measures].[Exp]","[Expenditures].[SchoolYear].["&amp;$N$6&amp;"]","[Expenditures].[DistTitle].["&amp;DistrictBySize[[#This Row],[DistTitle]]&amp;"]")/G128,"")</f>
        <v>18774.373102280169</v>
      </c>
      <c r="J128" s="49" t="e">
        <f t="shared" si="3"/>
        <v>#N/A</v>
      </c>
      <c r="K128" s="51" t="e">
        <f>IF(G128="",NA(),IF(DistrictBySize[[#This Row],[DistrictGroupTitle]]=$N$2,IF($N$7="All Objects",I128,H128),NA()))</f>
        <v>#N/A</v>
      </c>
    </row>
    <row r="129" spans="1:11" x14ac:dyDescent="0.25">
      <c r="A129" s="1" t="s">
        <v>701</v>
      </c>
      <c r="B129" s="1" t="s">
        <v>702</v>
      </c>
      <c r="C129" s="1" t="s">
        <v>620</v>
      </c>
      <c r="D129" s="1" t="s">
        <v>183</v>
      </c>
      <c r="E129" s="1" t="s">
        <v>621</v>
      </c>
      <c r="F129">
        <v>29.1</v>
      </c>
      <c r="G129" vm="346">
        <f t="shared" si="2"/>
        <v>24.2</v>
      </c>
      <c r="H12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Row],[DistTitle]]&amp;"]")/G129,"")</f>
        <v/>
      </c>
      <c r="I129" s="49">
        <f>IFERROR(CUBEVALUE("ThisWorkbookDataModel","[Measures].[Exp]","[Expenditures].[SchoolYear].["&amp;$N$6&amp;"]","[Expenditures].[DistTitle].["&amp;DistrictBySize[[#This Row],[DistTitle]]&amp;"]")/G129,"")</f>
        <v>48816.677272727276</v>
      </c>
      <c r="J129" s="49" t="e">
        <f t="shared" si="3"/>
        <v>#N/A</v>
      </c>
      <c r="K129" s="51" t="e">
        <f>IF(G129="",NA(),IF(DistrictBySize[[#This Row],[DistrictGroupTitle]]=$N$2,IF($N$7="All Objects",I129,H129),NA()))</f>
        <v>#N/A</v>
      </c>
    </row>
    <row r="130" spans="1:11" x14ac:dyDescent="0.25">
      <c r="A130" s="1" t="s">
        <v>701</v>
      </c>
      <c r="B130" s="1" t="s">
        <v>702</v>
      </c>
      <c r="C130" s="1" t="s">
        <v>552</v>
      </c>
      <c r="D130" s="1" t="s">
        <v>194</v>
      </c>
      <c r="E130" s="1" t="s">
        <v>553</v>
      </c>
      <c r="F130">
        <v>600.04</v>
      </c>
      <c r="G130" vm="123">
        <f t="shared" ref="G130:G193" si="4">IFERROR(CUBEVALUE("ThisWorkbookDataModel","[Measures].[Enr]","[Enrollment].[SchoolYear].["&amp;$N$6&amp;"]","[Enrollment].[DistTitle].["&amp;E130&amp;"]"),"")</f>
        <v>593.29</v>
      </c>
      <c r="H13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Row],[DistTitle]]&amp;"]")/G130,"")</f>
        <v/>
      </c>
      <c r="I130" s="49">
        <f>IFERROR(CUBEVALUE("ThisWorkbookDataModel","[Measures].[Exp]","[Expenditures].[SchoolYear].["&amp;$N$6&amp;"]","[Expenditures].[DistTitle].["&amp;DistrictBySize[[#This Row],[DistTitle]]&amp;"]")/G130,"")</f>
        <v>17708.85801210201</v>
      </c>
      <c r="J130" s="49" t="e">
        <f t="shared" ref="J130:J193" si="5">IF(ISNA(K130),NA(),G130)</f>
        <v>#N/A</v>
      </c>
      <c r="K130" s="51" t="e">
        <f>IF(G130="",NA(),IF(DistrictBySize[[#This Row],[DistrictGroupTitle]]=$N$2,IF($N$7="All Objects",I130,H130),NA()))</f>
        <v>#N/A</v>
      </c>
    </row>
    <row r="131" spans="1:11" x14ac:dyDescent="0.25">
      <c r="A131" s="1" t="s">
        <v>701</v>
      </c>
      <c r="B131" s="1" t="s">
        <v>702</v>
      </c>
      <c r="C131" s="1" t="s">
        <v>11</v>
      </c>
      <c r="D131" s="1" t="s">
        <v>12</v>
      </c>
      <c r="E131" s="1" t="s">
        <v>13</v>
      </c>
      <c r="F131">
        <v>173.29</v>
      </c>
      <c r="G131" vm="168">
        <f t="shared" si="4"/>
        <v>181.89</v>
      </c>
      <c r="H13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Row],[DistTitle]]&amp;"]")/G131,"")</f>
        <v/>
      </c>
      <c r="I131" s="49">
        <f>IFERROR(CUBEVALUE("ThisWorkbookDataModel","[Measures].[Exp]","[Expenditures].[SchoolYear].["&amp;$N$6&amp;"]","[Expenditures].[DistTitle].["&amp;DistrictBySize[[#This Row],[DistTitle]]&amp;"]")/G131,"")</f>
        <v>33353.956677112539</v>
      </c>
      <c r="J131" s="49" t="e">
        <f t="shared" si="5"/>
        <v>#N/A</v>
      </c>
      <c r="K131" s="51" t="e">
        <f>IF(G131="",NA(),IF(DistrictBySize[[#This Row],[DistrictGroupTitle]]=$N$2,IF($N$7="All Objects",I131,H131),NA()))</f>
        <v>#N/A</v>
      </c>
    </row>
    <row r="132" spans="1:11" x14ac:dyDescent="0.25">
      <c r="A132" s="1" t="s">
        <v>701</v>
      </c>
      <c r="B132" s="1" t="s">
        <v>702</v>
      </c>
      <c r="C132" s="1" t="s">
        <v>248</v>
      </c>
      <c r="D132" s="1" t="s">
        <v>219</v>
      </c>
      <c r="E132" s="1" t="s">
        <v>249</v>
      </c>
      <c r="F132">
        <v>6316.98</v>
      </c>
      <c r="G132" vm="338">
        <f t="shared" si="4"/>
        <v>6212.12</v>
      </c>
      <c r="H13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Row],[DistTitle]]&amp;"]")/G132,"")</f>
        <v/>
      </c>
      <c r="I132" s="49">
        <f>IFERROR(CUBEVALUE("ThisWorkbookDataModel","[Measures].[Exp]","[Expenditures].[SchoolYear].["&amp;$N$6&amp;"]","[Expenditures].[DistTitle].["&amp;DistrictBySize[[#This Row],[DistTitle]]&amp;"]")/G132,"")</f>
        <v>17883.585635821586</v>
      </c>
      <c r="J132" s="49" t="e">
        <f t="shared" si="5"/>
        <v>#N/A</v>
      </c>
      <c r="K132" s="51" t="e">
        <f>IF(G132="",NA(),IF(DistrictBySize[[#This Row],[DistrictGroupTitle]]=$N$2,IF($N$7="All Objects",I132,H132),NA()))</f>
        <v>#N/A</v>
      </c>
    </row>
    <row r="133" spans="1:11" x14ac:dyDescent="0.25">
      <c r="A133" s="1" t="s">
        <v>701</v>
      </c>
      <c r="B133" s="1" t="s">
        <v>702</v>
      </c>
      <c r="C133" s="1" t="s">
        <v>146</v>
      </c>
      <c r="D133" s="1" t="s">
        <v>12</v>
      </c>
      <c r="E133" s="1" t="s">
        <v>147</v>
      </c>
      <c r="F133">
        <v>257.06</v>
      </c>
      <c r="G133" vm="401">
        <f t="shared" si="4"/>
        <v>246.01</v>
      </c>
      <c r="H13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Row],[DistTitle]]&amp;"]")/G133,"")</f>
        <v/>
      </c>
      <c r="I133" s="49">
        <f>IFERROR(CUBEVALUE("ThisWorkbookDataModel","[Measures].[Exp]","[Expenditures].[SchoolYear].["&amp;$N$6&amp;"]","[Expenditures].[DistTitle].["&amp;DistrictBySize[[#This Row],[DistTitle]]&amp;"]")/G133,"")</f>
        <v>14513.143164911995</v>
      </c>
      <c r="J133" s="49" t="e">
        <f t="shared" si="5"/>
        <v>#N/A</v>
      </c>
      <c r="K133" s="51" t="e">
        <f>IF(G133="",NA(),IF(DistrictBySize[[#This Row],[DistrictGroupTitle]]=$N$2,IF($N$7="All Objects",I133,H133),NA()))</f>
        <v>#N/A</v>
      </c>
    </row>
    <row r="134" spans="1:11" x14ac:dyDescent="0.25">
      <c r="A134" s="1" t="s">
        <v>701</v>
      </c>
      <c r="B134" s="1" t="s">
        <v>702</v>
      </c>
      <c r="C134" s="1" t="s">
        <v>136</v>
      </c>
      <c r="D134" s="1" t="s">
        <v>12</v>
      </c>
      <c r="E134" s="1" t="s">
        <v>137</v>
      </c>
      <c r="F134">
        <v>200.03</v>
      </c>
      <c r="G134" vm="193">
        <f t="shared" si="4"/>
        <v>219.49</v>
      </c>
      <c r="H13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Row],[DistTitle]]&amp;"]")/G134,"")</f>
        <v/>
      </c>
      <c r="I134" s="49">
        <f>IFERROR(CUBEVALUE("ThisWorkbookDataModel","[Measures].[Exp]","[Expenditures].[SchoolYear].["&amp;$N$6&amp;"]","[Expenditures].[DistTitle].["&amp;DistrictBySize[[#This Row],[DistTitle]]&amp;"]")/G134,"")</f>
        <v>29618.442571415559</v>
      </c>
      <c r="J134" s="49" t="e">
        <f t="shared" si="5"/>
        <v>#N/A</v>
      </c>
      <c r="K134" s="51" t="e">
        <f>IF(G134="",NA(),IF(DistrictBySize[[#This Row],[DistrictGroupTitle]]=$N$2,IF($N$7="All Objects",I134,H134),NA()))</f>
        <v>#N/A</v>
      </c>
    </row>
    <row r="135" spans="1:11" x14ac:dyDescent="0.25">
      <c r="A135" s="1" t="s">
        <v>701</v>
      </c>
      <c r="B135" s="1" t="s">
        <v>702</v>
      </c>
      <c r="C135" s="1" t="s">
        <v>562</v>
      </c>
      <c r="D135" s="1" t="s">
        <v>183</v>
      </c>
      <c r="E135" s="1" t="s">
        <v>563</v>
      </c>
      <c r="F135">
        <v>29.11</v>
      </c>
      <c r="G135" vm="178">
        <f t="shared" si="4"/>
        <v>27.69</v>
      </c>
      <c r="H13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Row],[DistTitle]]&amp;"]")/G135,"")</f>
        <v/>
      </c>
      <c r="I135" s="49">
        <f>IFERROR(CUBEVALUE("ThisWorkbookDataModel","[Measures].[Exp]","[Expenditures].[SchoolYear].["&amp;$N$6&amp;"]","[Expenditures].[DistTitle].["&amp;DistrictBySize[[#This Row],[DistTitle]]&amp;"]")/G135,"")</f>
        <v>83049.295052365473</v>
      </c>
      <c r="J135" s="49" t="e">
        <f t="shared" si="5"/>
        <v>#N/A</v>
      </c>
      <c r="K135" s="51" t="e">
        <f>IF(G135="",NA(),IF(DistrictBySize[[#This Row],[DistrictGroupTitle]]=$N$2,IF($N$7="All Objects",I135,H135),NA()))</f>
        <v>#N/A</v>
      </c>
    </row>
    <row r="136" spans="1:11" x14ac:dyDescent="0.25">
      <c r="A136" s="1" t="s">
        <v>701</v>
      </c>
      <c r="B136" s="1" t="s">
        <v>702</v>
      </c>
      <c r="C136" s="1" t="s">
        <v>164</v>
      </c>
      <c r="D136" s="1" t="s">
        <v>12</v>
      </c>
      <c r="E136" s="1" t="s">
        <v>165</v>
      </c>
      <c r="F136">
        <v>421.41</v>
      </c>
      <c r="G136" vm="374">
        <f t="shared" si="4"/>
        <v>402.34</v>
      </c>
      <c r="H13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Row],[DistTitle]]&amp;"]")/G136,"")</f>
        <v/>
      </c>
      <c r="I136" s="49">
        <f>IFERROR(CUBEVALUE("ThisWorkbookDataModel","[Measures].[Exp]","[Expenditures].[SchoolYear].["&amp;$N$6&amp;"]","[Expenditures].[DistTitle].["&amp;DistrictBySize[[#This Row],[DistTitle]]&amp;"]")/G136,"")</f>
        <v>18242.297608987425</v>
      </c>
      <c r="J136" s="49" t="e">
        <f t="shared" si="5"/>
        <v>#N/A</v>
      </c>
      <c r="K136" s="51" t="e">
        <f>IF(G136="",NA(),IF(DistrictBySize[[#This Row],[DistrictGroupTitle]]=$N$2,IF($N$7="All Objects",I136,H136),NA()))</f>
        <v>#N/A</v>
      </c>
    </row>
    <row r="137" spans="1:11" x14ac:dyDescent="0.25">
      <c r="A137" s="1" t="s">
        <v>701</v>
      </c>
      <c r="B137" s="1" t="s">
        <v>702</v>
      </c>
      <c r="C137" s="1" t="s">
        <v>88</v>
      </c>
      <c r="D137" s="1" t="s">
        <v>12</v>
      </c>
      <c r="E137" s="1" t="s">
        <v>89</v>
      </c>
      <c r="F137">
        <v>192.61</v>
      </c>
      <c r="G137" vm="131">
        <f t="shared" si="4"/>
        <v>200.33</v>
      </c>
      <c r="H13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Row],[DistTitle]]&amp;"]")/G137,"")</f>
        <v/>
      </c>
      <c r="I137" s="49">
        <f>IFERROR(CUBEVALUE("ThisWorkbookDataModel","[Measures].[Exp]","[Expenditures].[SchoolYear].["&amp;$N$6&amp;"]","[Expenditures].[DistTitle].["&amp;DistrictBySize[[#This Row],[DistTitle]]&amp;"]")/G137,"")</f>
        <v>27435.825837368342</v>
      </c>
      <c r="J137" s="49" t="e">
        <f t="shared" si="5"/>
        <v>#N/A</v>
      </c>
      <c r="K137" s="51" t="e">
        <f>IF(G137="",NA(),IF(DistrictBySize[[#This Row],[DistrictGroupTitle]]=$N$2,IF($N$7="All Objects",I137,H137),NA()))</f>
        <v>#N/A</v>
      </c>
    </row>
    <row r="138" spans="1:11" x14ac:dyDescent="0.25">
      <c r="A138" s="1" t="s">
        <v>701</v>
      </c>
      <c r="B138" s="1" t="s">
        <v>702</v>
      </c>
      <c r="C138" s="1" t="s">
        <v>608</v>
      </c>
      <c r="D138" s="1" t="s">
        <v>188</v>
      </c>
      <c r="E138" s="1" t="s">
        <v>609</v>
      </c>
      <c r="F138">
        <v>3552.77</v>
      </c>
      <c r="G138" vm="140">
        <f t="shared" si="4"/>
        <v>3496.32</v>
      </c>
      <c r="H13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Row],[DistTitle]]&amp;"]")/G138,"")</f>
        <v/>
      </c>
      <c r="I138" s="49">
        <f>IFERROR(CUBEVALUE("ThisWorkbookDataModel","[Measures].[Exp]","[Expenditures].[SchoolYear].["&amp;$N$6&amp;"]","[Expenditures].[DistTitle].["&amp;DistrictBySize[[#This Row],[DistTitle]]&amp;"]")/G138,"")</f>
        <v>16503.417001304228</v>
      </c>
      <c r="J138" s="49" vm="140">
        <f t="shared" si="5"/>
        <v>3496.32</v>
      </c>
      <c r="K138" s="51">
        <f>IF(G138="",NA(),IF(DistrictBySize[[#This Row],[DistrictGroupTitle]]=$N$2,IF($N$7="All Objects",I138,H138),NA()))</f>
        <v>16503.417001304228</v>
      </c>
    </row>
    <row r="139" spans="1:11" x14ac:dyDescent="0.25">
      <c r="A139" s="1" t="s">
        <v>701</v>
      </c>
      <c r="B139" s="1" t="s">
        <v>702</v>
      </c>
      <c r="C139" s="1" t="s">
        <v>640</v>
      </c>
      <c r="D139" s="1" t="s">
        <v>194</v>
      </c>
      <c r="E139" s="1" t="s">
        <v>641</v>
      </c>
      <c r="F139">
        <v>678.94</v>
      </c>
      <c r="G139" vm="119">
        <f t="shared" si="4"/>
        <v>757.11</v>
      </c>
      <c r="H13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Row],[DistTitle]]&amp;"]")/G139,"")</f>
        <v/>
      </c>
      <c r="I139" s="49">
        <f>IFERROR(CUBEVALUE("ThisWorkbookDataModel","[Measures].[Exp]","[Expenditures].[SchoolYear].["&amp;$N$6&amp;"]","[Expenditures].[DistTitle].["&amp;DistrictBySize[[#This Row],[DistTitle]]&amp;"]")/G139,"")</f>
        <v>20972.226492847803</v>
      </c>
      <c r="J139" s="49" t="e">
        <f t="shared" si="5"/>
        <v>#N/A</v>
      </c>
      <c r="K139" s="51" t="e">
        <f>IF(G139="",NA(),IF(DistrictBySize[[#This Row],[DistrictGroupTitle]]=$N$2,IF($N$7="All Objects",I139,H139),NA()))</f>
        <v>#N/A</v>
      </c>
    </row>
    <row r="140" spans="1:11" x14ac:dyDescent="0.25">
      <c r="A140" s="1" t="s">
        <v>701</v>
      </c>
      <c r="B140" s="1" t="s">
        <v>702</v>
      </c>
      <c r="C140" s="1" t="s">
        <v>34</v>
      </c>
      <c r="D140" s="1" t="s">
        <v>183</v>
      </c>
      <c r="E140" s="1" t="s">
        <v>35</v>
      </c>
      <c r="F140">
        <v>96.88</v>
      </c>
      <c r="G140" vm="347">
        <f t="shared" si="4"/>
        <v>99.94</v>
      </c>
      <c r="H14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Row],[DistTitle]]&amp;"]")/G140,"")</f>
        <v/>
      </c>
      <c r="I140" s="49">
        <f>IFERROR(CUBEVALUE("ThisWorkbookDataModel","[Measures].[Exp]","[Expenditures].[SchoolYear].["&amp;$N$6&amp;"]","[Expenditures].[DistTitle].["&amp;DistrictBySize[[#This Row],[DistTitle]]&amp;"]")/G140,"")</f>
        <v>34719.084650790479</v>
      </c>
      <c r="J140" s="49" t="e">
        <f t="shared" si="5"/>
        <v>#N/A</v>
      </c>
      <c r="K140" s="51" t="e">
        <f>IF(G140="",NA(),IF(DistrictBySize[[#This Row],[DistrictGroupTitle]]=$N$2,IF($N$7="All Objects",I140,H140),NA()))</f>
        <v>#N/A</v>
      </c>
    </row>
    <row r="141" spans="1:11" x14ac:dyDescent="0.25">
      <c r="A141" s="1" t="s">
        <v>701</v>
      </c>
      <c r="B141" s="1" t="s">
        <v>702</v>
      </c>
      <c r="C141" s="1" t="s">
        <v>208</v>
      </c>
      <c r="D141" s="1" t="s">
        <v>194</v>
      </c>
      <c r="E141" s="1" t="s">
        <v>209</v>
      </c>
      <c r="F141">
        <v>631.87</v>
      </c>
      <c r="G141" vm="176">
        <f t="shared" si="4"/>
        <v>648.97</v>
      </c>
      <c r="H14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Row],[DistTitle]]&amp;"]")/G141,"")</f>
        <v/>
      </c>
      <c r="I141" s="49">
        <f>IFERROR(CUBEVALUE("ThisWorkbookDataModel","[Measures].[Exp]","[Expenditures].[SchoolYear].["&amp;$N$6&amp;"]","[Expenditures].[DistTitle].["&amp;DistrictBySize[[#This Row],[DistTitle]]&amp;"]")/G141,"")</f>
        <v>18476.665870533307</v>
      </c>
      <c r="J141" s="49" t="e">
        <f t="shared" si="5"/>
        <v>#N/A</v>
      </c>
      <c r="K141" s="51" t="e">
        <f>IF(G141="",NA(),IF(DistrictBySize[[#This Row],[DistrictGroupTitle]]=$N$2,IF($N$7="All Objects",I141,H141),NA()))</f>
        <v>#N/A</v>
      </c>
    </row>
    <row r="142" spans="1:11" x14ac:dyDescent="0.25">
      <c r="A142" s="1" t="s">
        <v>701</v>
      </c>
      <c r="B142" s="1" t="s">
        <v>702</v>
      </c>
      <c r="C142" s="1" t="s">
        <v>426</v>
      </c>
      <c r="D142" s="1" t="s">
        <v>194</v>
      </c>
      <c r="E142" s="1" t="s">
        <v>427</v>
      </c>
      <c r="F142">
        <v>745</v>
      </c>
      <c r="G142" vm="328">
        <f t="shared" si="4"/>
        <v>876.1</v>
      </c>
      <c r="H14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Row],[DistTitle]]&amp;"]")/G142,"")</f>
        <v/>
      </c>
      <c r="I142" s="49">
        <f>IFERROR(CUBEVALUE("ThisWorkbookDataModel","[Measures].[Exp]","[Expenditures].[SchoolYear].["&amp;$N$6&amp;"]","[Expenditures].[DistTitle].["&amp;DistrictBySize[[#This Row],[DistTitle]]&amp;"]")/G142,"")</f>
        <v>15626.764284898984</v>
      </c>
      <c r="J142" s="49" t="e">
        <f t="shared" si="5"/>
        <v>#N/A</v>
      </c>
      <c r="K142" s="51" t="e">
        <f>IF(G142="",NA(),IF(DistrictBySize[[#This Row],[DistrictGroupTitle]]=$N$2,IF($N$7="All Objects",I142,H142),NA()))</f>
        <v>#N/A</v>
      </c>
    </row>
    <row r="143" spans="1:11" x14ac:dyDescent="0.25">
      <c r="A143" s="1" t="s">
        <v>701</v>
      </c>
      <c r="B143" s="1" t="s">
        <v>702</v>
      </c>
      <c r="C143" s="1" t="s">
        <v>150</v>
      </c>
      <c r="D143" s="1" t="s">
        <v>194</v>
      </c>
      <c r="E143" s="1" t="s">
        <v>151</v>
      </c>
      <c r="F143">
        <v>531.98</v>
      </c>
      <c r="G143" vm="340">
        <f t="shared" si="4"/>
        <v>497.3</v>
      </c>
      <c r="H14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Row],[DistTitle]]&amp;"]")/G143,"")</f>
        <v/>
      </c>
      <c r="I143" s="49">
        <f>IFERROR(CUBEVALUE("ThisWorkbookDataModel","[Measures].[Exp]","[Expenditures].[SchoolYear].["&amp;$N$6&amp;"]","[Expenditures].[DistTitle].["&amp;DistrictBySize[[#This Row],[DistTitle]]&amp;"]")/G143,"")</f>
        <v>18631.359038809569</v>
      </c>
      <c r="J143" s="49" t="e">
        <f t="shared" si="5"/>
        <v>#N/A</v>
      </c>
      <c r="K143" s="51" t="e">
        <f>IF(G143="",NA(),IF(DistrictBySize[[#This Row],[DistrictGroupTitle]]=$N$2,IF($N$7="All Objects",I143,H143),NA()))</f>
        <v>#N/A</v>
      </c>
    </row>
    <row r="144" spans="1:11" x14ac:dyDescent="0.25">
      <c r="A144" s="1" t="s">
        <v>701</v>
      </c>
      <c r="B144" s="1" t="s">
        <v>702</v>
      </c>
      <c r="C144" s="1" t="s">
        <v>516</v>
      </c>
      <c r="D144" s="1" t="s">
        <v>219</v>
      </c>
      <c r="E144" s="1" t="s">
        <v>517</v>
      </c>
      <c r="F144">
        <v>9279.0499999999993</v>
      </c>
      <c r="G144" vm="317">
        <f t="shared" si="4"/>
        <v>9434.7000000000007</v>
      </c>
      <c r="H14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Row],[DistTitle]]&amp;"]")/G144,"")</f>
        <v/>
      </c>
      <c r="I144" s="49">
        <f>IFERROR(CUBEVALUE("ThisWorkbookDataModel","[Measures].[Exp]","[Expenditures].[SchoolYear].["&amp;$N$6&amp;"]","[Expenditures].[DistTitle].["&amp;DistrictBySize[[#This Row],[DistTitle]]&amp;"]")/G144,"")</f>
        <v>20133.946761423256</v>
      </c>
      <c r="J144" s="49" t="e">
        <f t="shared" si="5"/>
        <v>#N/A</v>
      </c>
      <c r="K144" s="51" t="e">
        <f>IF(G144="",NA(),IF(DistrictBySize[[#This Row],[DistrictGroupTitle]]=$N$2,IF($N$7="All Objects",I144,H144),NA()))</f>
        <v>#N/A</v>
      </c>
    </row>
    <row r="145" spans="1:11" x14ac:dyDescent="0.25">
      <c r="A145" s="1" t="s">
        <v>701</v>
      </c>
      <c r="B145" s="1" t="s">
        <v>702</v>
      </c>
      <c r="C145" s="1" t="s">
        <v>52</v>
      </c>
      <c r="D145" s="1" t="s">
        <v>12</v>
      </c>
      <c r="E145" s="1" t="s">
        <v>53</v>
      </c>
      <c r="F145">
        <v>310.72000000000003</v>
      </c>
      <c r="G145" vm="264">
        <f t="shared" si="4"/>
        <v>318.95</v>
      </c>
      <c r="H14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Row],[DistTitle]]&amp;"]")/G145,"")</f>
        <v/>
      </c>
      <c r="I145" s="49">
        <f>IFERROR(CUBEVALUE("ThisWorkbookDataModel","[Measures].[Exp]","[Expenditures].[SchoolYear].["&amp;$N$6&amp;"]","[Expenditures].[DistTitle].["&amp;DistrictBySize[[#This Row],[DistTitle]]&amp;"]")/G145,"")</f>
        <v>21081.154663740395</v>
      </c>
      <c r="J145" s="49" t="e">
        <f t="shared" si="5"/>
        <v>#N/A</v>
      </c>
      <c r="K145" s="51" t="e">
        <f>IF(G145="",NA(),IF(DistrictBySize[[#This Row],[DistrictGroupTitle]]=$N$2,IF($N$7="All Objects",I145,H145),NA()))</f>
        <v>#N/A</v>
      </c>
    </row>
    <row r="146" spans="1:11" x14ac:dyDescent="0.25">
      <c r="A146" s="1" t="s">
        <v>701</v>
      </c>
      <c r="B146" s="1" t="s">
        <v>702</v>
      </c>
      <c r="C146" s="1" t="s">
        <v>542</v>
      </c>
      <c r="D146" s="1" t="s">
        <v>197</v>
      </c>
      <c r="E146" s="1" t="s">
        <v>543</v>
      </c>
      <c r="F146">
        <v>10411</v>
      </c>
      <c r="G146" vm="305">
        <f t="shared" si="4"/>
        <v>10262.870000000001</v>
      </c>
      <c r="H14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Row],[DistTitle]]&amp;"]")/G146,"")</f>
        <v/>
      </c>
      <c r="I146" s="49">
        <f>IFERROR(CUBEVALUE("ThisWorkbookDataModel","[Measures].[Exp]","[Expenditures].[SchoolYear].["&amp;$N$6&amp;"]","[Expenditures].[DistTitle].["&amp;DistrictBySize[[#This Row],[DistTitle]]&amp;"]")/G146,"")</f>
        <v>16014.935622296689</v>
      </c>
      <c r="J146" s="49" t="e">
        <f t="shared" si="5"/>
        <v>#N/A</v>
      </c>
      <c r="K146" s="51" t="e">
        <f>IF(G146="",NA(),IF(DistrictBySize[[#This Row],[DistrictGroupTitle]]=$N$2,IF($N$7="All Objects",I146,H146),NA()))</f>
        <v>#N/A</v>
      </c>
    </row>
    <row r="147" spans="1:11" x14ac:dyDescent="0.25">
      <c r="A147" s="1" t="s">
        <v>701</v>
      </c>
      <c r="B147" s="1" t="s">
        <v>702</v>
      </c>
      <c r="C147" s="1" t="s">
        <v>540</v>
      </c>
      <c r="D147" s="1" t="s">
        <v>200</v>
      </c>
      <c r="E147" s="1" t="s">
        <v>541</v>
      </c>
      <c r="F147">
        <v>1738.67</v>
      </c>
      <c r="G147" vm="318">
        <f t="shared" si="4"/>
        <v>1726.47</v>
      </c>
      <c r="H14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Row],[DistTitle]]&amp;"]")/G147,"")</f>
        <v/>
      </c>
      <c r="I147" s="49">
        <f>IFERROR(CUBEVALUE("ThisWorkbookDataModel","[Measures].[Exp]","[Expenditures].[SchoolYear].["&amp;$N$6&amp;"]","[Expenditures].[DistTitle].["&amp;DistrictBySize[[#This Row],[DistTitle]]&amp;"]")/G147,"")</f>
        <v>18085.943005091314</v>
      </c>
      <c r="J147" s="49" t="e">
        <f t="shared" si="5"/>
        <v>#N/A</v>
      </c>
      <c r="K147" s="51" t="e">
        <f>IF(G147="",NA(),IF(DistrictBySize[[#This Row],[DistrictGroupTitle]]=$N$2,IF($N$7="All Objects",I147,H147),NA()))</f>
        <v>#N/A</v>
      </c>
    </row>
    <row r="148" spans="1:11" x14ac:dyDescent="0.25">
      <c r="A148" s="1" t="s">
        <v>701</v>
      </c>
      <c r="B148" s="1" t="s">
        <v>702</v>
      </c>
      <c r="C148" s="1" t="s">
        <v>328</v>
      </c>
      <c r="D148" s="1" t="s">
        <v>188</v>
      </c>
      <c r="E148" s="1" t="s">
        <v>329</v>
      </c>
      <c r="F148">
        <v>3949.77</v>
      </c>
      <c r="G148" vm="152">
        <f t="shared" si="4"/>
        <v>3928.92</v>
      </c>
      <c r="H14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Row],[DistTitle]]&amp;"]")/G148,"")</f>
        <v/>
      </c>
      <c r="I148" s="49">
        <f>IFERROR(CUBEVALUE("ThisWorkbookDataModel","[Measures].[Exp]","[Expenditures].[SchoolYear].["&amp;$N$6&amp;"]","[Expenditures].[DistTitle].["&amp;DistrictBySize[[#This Row],[DistTitle]]&amp;"]")/G148,"")</f>
        <v>19389.893904686276</v>
      </c>
      <c r="J148" s="49" vm="152">
        <f t="shared" si="5"/>
        <v>3928.92</v>
      </c>
      <c r="K148" s="51">
        <f>IF(G148="",NA(),IF(DistrictBySize[[#This Row],[DistrictGroupTitle]]=$N$2,IF($N$7="All Objects",I148,H148),NA()))</f>
        <v>19389.893904686276</v>
      </c>
    </row>
    <row r="149" spans="1:11" x14ac:dyDescent="0.25">
      <c r="A149" s="1" t="s">
        <v>701</v>
      </c>
      <c r="B149" s="1" t="s">
        <v>702</v>
      </c>
      <c r="C149" s="1" t="s">
        <v>610</v>
      </c>
      <c r="D149" s="1" t="s">
        <v>200</v>
      </c>
      <c r="E149" s="1" t="s">
        <v>611</v>
      </c>
      <c r="F149">
        <v>1873.79</v>
      </c>
      <c r="G149" vm="223">
        <f t="shared" si="4"/>
        <v>1846.38</v>
      </c>
      <c r="H14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Row],[DistTitle]]&amp;"]")/G149,"")</f>
        <v/>
      </c>
      <c r="I149" s="49">
        <f>IFERROR(CUBEVALUE("ThisWorkbookDataModel","[Measures].[Exp]","[Expenditures].[SchoolYear].["&amp;$N$6&amp;"]","[Expenditures].[DistTitle].["&amp;DistrictBySize[[#This Row],[DistTitle]]&amp;"]")/G149,"")</f>
        <v>17387.620321927228</v>
      </c>
      <c r="J149" s="49" t="e">
        <f t="shared" si="5"/>
        <v>#N/A</v>
      </c>
      <c r="K149" s="51" t="e">
        <f>IF(G149="",NA(),IF(DistrictBySize[[#This Row],[DistrictGroupTitle]]=$N$2,IF($N$7="All Objects",I149,H149),NA()))</f>
        <v>#N/A</v>
      </c>
    </row>
    <row r="150" spans="1:11" x14ac:dyDescent="0.25">
      <c r="A150" s="1" t="s">
        <v>701</v>
      </c>
      <c r="B150" s="1" t="s">
        <v>702</v>
      </c>
      <c r="C150" s="1" t="s">
        <v>438</v>
      </c>
      <c r="D150" s="1" t="s">
        <v>194</v>
      </c>
      <c r="E150" s="1" t="s">
        <v>439</v>
      </c>
      <c r="F150">
        <v>764.63</v>
      </c>
      <c r="G150" vm="368">
        <f t="shared" si="4"/>
        <v>751.97</v>
      </c>
      <c r="H15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Row],[DistTitle]]&amp;"]")/G150,"")</f>
        <v/>
      </c>
      <c r="I150" s="49">
        <f>IFERROR(CUBEVALUE("ThisWorkbookDataModel","[Measures].[Exp]","[Expenditures].[SchoolYear].["&amp;$N$6&amp;"]","[Expenditures].[DistTitle].["&amp;DistrictBySize[[#This Row],[DistTitle]]&amp;"]")/G150,"")</f>
        <v>18661.615543173262</v>
      </c>
      <c r="J150" s="49" t="e">
        <f t="shared" si="5"/>
        <v>#N/A</v>
      </c>
      <c r="K150" s="51" t="e">
        <f>IF(G150="",NA(),IF(DistrictBySize[[#This Row],[DistrictGroupTitle]]=$N$2,IF($N$7="All Objects",I150,H150),NA()))</f>
        <v>#N/A</v>
      </c>
    </row>
    <row r="151" spans="1:11" x14ac:dyDescent="0.25">
      <c r="A151" s="1" t="s">
        <v>701</v>
      </c>
      <c r="B151" s="1" t="s">
        <v>702</v>
      </c>
      <c r="C151" s="1" t="s">
        <v>502</v>
      </c>
      <c r="D151" s="1" t="s">
        <v>183</v>
      </c>
      <c r="E151" s="1" t="s">
        <v>503</v>
      </c>
      <c r="F151">
        <v>61.27</v>
      </c>
      <c r="G151" vm="211">
        <f t="shared" si="4"/>
        <v>67.739999999999995</v>
      </c>
      <c r="H15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Row],[DistTitle]]&amp;"]")/G151,"")</f>
        <v/>
      </c>
      <c r="I151" s="49">
        <f>IFERROR(CUBEVALUE("ThisWorkbookDataModel","[Measures].[Exp]","[Expenditures].[SchoolYear].["&amp;$N$6&amp;"]","[Expenditures].[DistTitle].["&amp;DistrictBySize[[#This Row],[DistTitle]]&amp;"]")/G151,"")</f>
        <v>35187.243283141426</v>
      </c>
      <c r="J151" s="49" t="e">
        <f t="shared" si="5"/>
        <v>#N/A</v>
      </c>
      <c r="K151" s="51" t="e">
        <f>IF(G151="",NA(),IF(DistrictBySize[[#This Row],[DistrictGroupTitle]]=$N$2,IF($N$7="All Objects",I151,H151),NA()))</f>
        <v>#N/A</v>
      </c>
    </row>
    <row r="152" spans="1:11" x14ac:dyDescent="0.25">
      <c r="A152" s="1" t="s">
        <v>701</v>
      </c>
      <c r="B152" s="1" t="s">
        <v>702</v>
      </c>
      <c r="C152" s="1" t="s">
        <v>520</v>
      </c>
      <c r="D152" s="1" t="s">
        <v>219</v>
      </c>
      <c r="E152" s="1" t="s">
        <v>521</v>
      </c>
      <c r="F152">
        <v>5657.32</v>
      </c>
      <c r="G152" vm="390">
        <f t="shared" si="4"/>
        <v>5485.85</v>
      </c>
      <c r="H15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Row],[DistTitle]]&amp;"]")/G152,"")</f>
        <v/>
      </c>
      <c r="I152" s="49">
        <f>IFERROR(CUBEVALUE("ThisWorkbookDataModel","[Measures].[Exp]","[Expenditures].[SchoolYear].["&amp;$N$6&amp;"]","[Expenditures].[DistTitle].["&amp;DistrictBySize[[#This Row],[DistTitle]]&amp;"]")/G152,"")</f>
        <v>19210.88589917697</v>
      </c>
      <c r="J152" s="49" t="e">
        <f t="shared" si="5"/>
        <v>#N/A</v>
      </c>
      <c r="K152" s="51" t="e">
        <f>IF(G152="",NA(),IF(DistrictBySize[[#This Row],[DistrictGroupTitle]]=$N$2,IF($N$7="All Objects",I152,H152),NA()))</f>
        <v>#N/A</v>
      </c>
    </row>
    <row r="153" spans="1:11" x14ac:dyDescent="0.25">
      <c r="A153" s="1" t="s">
        <v>701</v>
      </c>
      <c r="B153" s="1" t="s">
        <v>702</v>
      </c>
      <c r="C153" s="1" t="s">
        <v>298</v>
      </c>
      <c r="D153" s="1" t="s">
        <v>200</v>
      </c>
      <c r="E153" s="1" t="s">
        <v>299</v>
      </c>
      <c r="F153">
        <v>1465.84</v>
      </c>
      <c r="G153" vm="342">
        <f t="shared" si="4"/>
        <v>1464.54</v>
      </c>
      <c r="H15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Row],[DistTitle]]&amp;"]")/G153,"")</f>
        <v/>
      </c>
      <c r="I153" s="49">
        <f>IFERROR(CUBEVALUE("ThisWorkbookDataModel","[Measures].[Exp]","[Expenditures].[SchoolYear].["&amp;$N$6&amp;"]","[Expenditures].[DistTitle].["&amp;DistrictBySize[[#This Row],[DistTitle]]&amp;"]")/G153,"")</f>
        <v>16305.427233124394</v>
      </c>
      <c r="J153" s="49" t="e">
        <f t="shared" si="5"/>
        <v>#N/A</v>
      </c>
      <c r="K153" s="51" t="e">
        <f>IF(G153="",NA(),IF(DistrictBySize[[#This Row],[DistrictGroupTitle]]=$N$2,IF($N$7="All Objects",I153,H153),NA()))</f>
        <v>#N/A</v>
      </c>
    </row>
    <row r="154" spans="1:11" x14ac:dyDescent="0.25">
      <c r="A154" s="1" t="s">
        <v>701</v>
      </c>
      <c r="B154" s="1" t="s">
        <v>702</v>
      </c>
      <c r="C154" s="1" t="s">
        <v>90</v>
      </c>
      <c r="D154" s="1" t="s">
        <v>12</v>
      </c>
      <c r="E154" s="1" t="s">
        <v>91</v>
      </c>
      <c r="F154">
        <v>433.35</v>
      </c>
      <c r="G154" vm="160">
        <f t="shared" si="4"/>
        <v>434.8</v>
      </c>
      <c r="H15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Row],[DistTitle]]&amp;"]")/G154,"")</f>
        <v/>
      </c>
      <c r="I154" s="49">
        <f>IFERROR(CUBEVALUE("ThisWorkbookDataModel","[Measures].[Exp]","[Expenditures].[SchoolYear].["&amp;$N$6&amp;"]","[Expenditures].[DistTitle].["&amp;DistrictBySize[[#This Row],[DistTitle]]&amp;"]")/G154,"")</f>
        <v>20413.234015639373</v>
      </c>
      <c r="J154" s="49" t="e">
        <f t="shared" si="5"/>
        <v>#N/A</v>
      </c>
      <c r="K154" s="51" t="e">
        <f>IF(G154="",NA(),IF(DistrictBySize[[#This Row],[DistrictGroupTitle]]=$N$2,IF($N$7="All Objects",I154,H154),NA()))</f>
        <v>#N/A</v>
      </c>
    </row>
    <row r="155" spans="1:11" x14ac:dyDescent="0.25">
      <c r="A155" s="1" t="s">
        <v>701</v>
      </c>
      <c r="B155" s="1" t="s">
        <v>702</v>
      </c>
      <c r="C155" s="1" t="s">
        <v>286</v>
      </c>
      <c r="D155" s="1" t="s">
        <v>219</v>
      </c>
      <c r="E155" s="1" t="s">
        <v>287</v>
      </c>
      <c r="F155">
        <v>8484.86</v>
      </c>
      <c r="G155" vm="285">
        <f t="shared" si="4"/>
        <v>8607.4</v>
      </c>
      <c r="H15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Row],[DistTitle]]&amp;"]")/G155,"")</f>
        <v/>
      </c>
      <c r="I155" s="49">
        <f>IFERROR(CUBEVALUE("ThisWorkbookDataModel","[Measures].[Exp]","[Expenditures].[SchoolYear].["&amp;$N$6&amp;"]","[Expenditures].[DistTitle].["&amp;DistrictBySize[[#This Row],[DistTitle]]&amp;"]")/G155,"")</f>
        <v>18189.408771522179</v>
      </c>
      <c r="J155" s="49" t="e">
        <f t="shared" si="5"/>
        <v>#N/A</v>
      </c>
      <c r="K155" s="51" t="e">
        <f>IF(G155="",NA(),IF(DistrictBySize[[#This Row],[DistrictGroupTitle]]=$N$2,IF($N$7="All Objects",I155,H155),NA()))</f>
        <v>#N/A</v>
      </c>
    </row>
    <row r="156" spans="1:11" x14ac:dyDescent="0.25">
      <c r="A156" s="1" t="s">
        <v>701</v>
      </c>
      <c r="B156" s="1" t="s">
        <v>702</v>
      </c>
      <c r="C156" s="1" t="s">
        <v>402</v>
      </c>
      <c r="D156" s="1" t="s">
        <v>194</v>
      </c>
      <c r="E156" s="1" t="s">
        <v>403</v>
      </c>
      <c r="F156">
        <v>644.92999999999995</v>
      </c>
      <c r="G156" vm="308">
        <f t="shared" si="4"/>
        <v>620.04</v>
      </c>
      <c r="H15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Row],[DistTitle]]&amp;"]")/G156,"")</f>
        <v/>
      </c>
      <c r="I156" s="49">
        <f>IFERROR(CUBEVALUE("ThisWorkbookDataModel","[Measures].[Exp]","[Expenditures].[SchoolYear].["&amp;$N$6&amp;"]","[Expenditures].[DistTitle].["&amp;DistrictBySize[[#This Row],[DistTitle]]&amp;"]")/G156,"")</f>
        <v>17607.984307464034</v>
      </c>
      <c r="J156" s="49" t="e">
        <f t="shared" si="5"/>
        <v>#N/A</v>
      </c>
      <c r="K156" s="51" t="e">
        <f>IF(G156="",NA(),IF(DistrictBySize[[#This Row],[DistrictGroupTitle]]=$N$2,IF($N$7="All Objects",I156,H156),NA()))</f>
        <v>#N/A</v>
      </c>
    </row>
    <row r="157" spans="1:11" x14ac:dyDescent="0.25">
      <c r="A157" s="1" t="s">
        <v>701</v>
      </c>
      <c r="B157" s="1" t="s">
        <v>702</v>
      </c>
      <c r="C157" s="1" t="s">
        <v>658</v>
      </c>
      <c r="D157" s="1" t="s">
        <v>194</v>
      </c>
      <c r="E157" s="1" t="s">
        <v>659</v>
      </c>
      <c r="F157">
        <v>833.43</v>
      </c>
      <c r="G157" vm="202">
        <f t="shared" si="4"/>
        <v>870.59</v>
      </c>
      <c r="H15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Row],[DistTitle]]&amp;"]")/G157,"")</f>
        <v/>
      </c>
      <c r="I157" s="49">
        <f>IFERROR(CUBEVALUE("ThisWorkbookDataModel","[Measures].[Exp]","[Expenditures].[SchoolYear].["&amp;$N$6&amp;"]","[Expenditures].[DistTitle].["&amp;DistrictBySize[[#This Row],[DistTitle]]&amp;"]")/G157,"")</f>
        <v>24383.938260260285</v>
      </c>
      <c r="J157" s="49" t="e">
        <f t="shared" si="5"/>
        <v>#N/A</v>
      </c>
      <c r="K157" s="51" t="e">
        <f>IF(G157="",NA(),IF(DistrictBySize[[#This Row],[DistrictGroupTitle]]=$N$2,IF($N$7="All Objects",I157,H157),NA()))</f>
        <v>#N/A</v>
      </c>
    </row>
    <row r="158" spans="1:11" x14ac:dyDescent="0.25">
      <c r="A158" s="1" t="s">
        <v>701</v>
      </c>
      <c r="B158" s="1" t="s">
        <v>702</v>
      </c>
      <c r="C158" s="1" t="s">
        <v>614</v>
      </c>
      <c r="D158" s="1" t="s">
        <v>200</v>
      </c>
      <c r="E158" s="1" t="s">
        <v>615</v>
      </c>
      <c r="F158">
        <v>1559.22</v>
      </c>
      <c r="G158" vm="234">
        <f t="shared" si="4"/>
        <v>1562.02</v>
      </c>
      <c r="H15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Row],[DistTitle]]&amp;"]")/G158,"")</f>
        <v/>
      </c>
      <c r="I158" s="49">
        <f>IFERROR(CUBEVALUE("ThisWorkbookDataModel","[Measures].[Exp]","[Expenditures].[SchoolYear].["&amp;$N$6&amp;"]","[Expenditures].[DistTitle].["&amp;DistrictBySize[[#This Row],[DistTitle]]&amp;"]")/G158,"")</f>
        <v>21768.65503642719</v>
      </c>
      <c r="J158" s="49" t="e">
        <f t="shared" si="5"/>
        <v>#N/A</v>
      </c>
      <c r="K158" s="51" t="e">
        <f>IF(G158="",NA(),IF(DistrictBySize[[#This Row],[DistrictGroupTitle]]=$N$2,IF($N$7="All Objects",I158,H158),NA()))</f>
        <v>#N/A</v>
      </c>
    </row>
    <row r="159" spans="1:11" x14ac:dyDescent="0.25">
      <c r="A159" s="1" t="s">
        <v>701</v>
      </c>
      <c r="B159" s="1" t="s">
        <v>702</v>
      </c>
      <c r="C159" s="1" t="s">
        <v>500</v>
      </c>
      <c r="D159" s="1" t="s">
        <v>183</v>
      </c>
      <c r="E159" s="1" t="s">
        <v>501</v>
      </c>
      <c r="F159">
        <v>71.599999999999994</v>
      </c>
      <c r="G159" vm="141">
        <f t="shared" si="4"/>
        <v>66</v>
      </c>
      <c r="H15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Row],[DistTitle]]&amp;"]")/G159,"")</f>
        <v/>
      </c>
      <c r="I159" s="49">
        <f>IFERROR(CUBEVALUE("ThisWorkbookDataModel","[Measures].[Exp]","[Expenditures].[SchoolYear].["&amp;$N$6&amp;"]","[Expenditures].[DistTitle].["&amp;DistrictBySize[[#This Row],[DistTitle]]&amp;"]")/G159,"")</f>
        <v>18116.421515151516</v>
      </c>
      <c r="J159" s="49" t="e">
        <f t="shared" si="5"/>
        <v>#N/A</v>
      </c>
      <c r="K159" s="51" t="e">
        <f>IF(G159="",NA(),IF(DistrictBySize[[#This Row],[DistrictGroupTitle]]=$N$2,IF($N$7="All Objects",I159,H159),NA()))</f>
        <v>#N/A</v>
      </c>
    </row>
    <row r="160" spans="1:11" x14ac:dyDescent="0.25">
      <c r="A160" s="1" t="s">
        <v>701</v>
      </c>
      <c r="B160" s="1" t="s">
        <v>702</v>
      </c>
      <c r="C160" s="1" t="s">
        <v>496</v>
      </c>
      <c r="D160" s="1" t="s">
        <v>219</v>
      </c>
      <c r="E160" s="1" t="s">
        <v>497</v>
      </c>
      <c r="F160">
        <v>6512.79</v>
      </c>
      <c r="G160" vm="261">
        <f t="shared" si="4"/>
        <v>6618.03</v>
      </c>
      <c r="H16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Row],[DistTitle]]&amp;"]")/G160,"")</f>
        <v/>
      </c>
      <c r="I160" s="49">
        <f>IFERROR(CUBEVALUE("ThisWorkbookDataModel","[Measures].[Exp]","[Expenditures].[SchoolYear].["&amp;$N$6&amp;"]","[Expenditures].[DistTitle].["&amp;DistrictBySize[[#This Row],[DistTitle]]&amp;"]")/G160,"")</f>
        <v>20513.761953330522</v>
      </c>
      <c r="J160" s="49" t="e">
        <f t="shared" si="5"/>
        <v>#N/A</v>
      </c>
      <c r="K160" s="51" t="e">
        <f>IF(G160="",NA(),IF(DistrictBySize[[#This Row],[DistrictGroupTitle]]=$N$2,IF($N$7="All Objects",I160,H160),NA()))</f>
        <v>#N/A</v>
      </c>
    </row>
    <row r="161" spans="1:11" x14ac:dyDescent="0.25">
      <c r="A161" s="1" t="s">
        <v>701</v>
      </c>
      <c r="B161" s="1" t="s">
        <v>702</v>
      </c>
      <c r="C161" s="1" t="s">
        <v>360</v>
      </c>
      <c r="D161" s="1" t="s">
        <v>12</v>
      </c>
      <c r="E161" s="1" t="s">
        <v>361</v>
      </c>
      <c r="F161">
        <v>466.43</v>
      </c>
      <c r="G161" vm="331">
        <f t="shared" si="4"/>
        <v>532.62</v>
      </c>
      <c r="H16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Row],[DistTitle]]&amp;"]")/G161,"")</f>
        <v/>
      </c>
      <c r="I161" s="49">
        <f>IFERROR(CUBEVALUE("ThisWorkbookDataModel","[Measures].[Exp]","[Expenditures].[SchoolYear].["&amp;$N$6&amp;"]","[Expenditures].[DistTitle].["&amp;DistrictBySize[[#This Row],[DistTitle]]&amp;"]")/G161,"")</f>
        <v>18171.907269723255</v>
      </c>
      <c r="J161" s="49" t="e">
        <f t="shared" si="5"/>
        <v>#N/A</v>
      </c>
      <c r="K161" s="51" t="e">
        <f>IF(G161="",NA(),IF(DistrictBySize[[#This Row],[DistrictGroupTitle]]=$N$2,IF($N$7="All Objects",I161,H161),NA()))</f>
        <v>#N/A</v>
      </c>
    </row>
    <row r="162" spans="1:11" x14ac:dyDescent="0.25">
      <c r="A162" s="1" t="s">
        <v>701</v>
      </c>
      <c r="B162" s="1" t="s">
        <v>702</v>
      </c>
      <c r="C162" s="1" t="s">
        <v>510</v>
      </c>
      <c r="D162" s="1" t="s">
        <v>197</v>
      </c>
      <c r="E162" s="1" t="s">
        <v>511</v>
      </c>
      <c r="F162">
        <v>15101.15</v>
      </c>
      <c r="G162" vm="116">
        <f t="shared" si="4"/>
        <v>15271.46</v>
      </c>
      <c r="H16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Row],[DistTitle]]&amp;"]")/G162,"")</f>
        <v/>
      </c>
      <c r="I162" s="49">
        <f>IFERROR(CUBEVALUE("ThisWorkbookDataModel","[Measures].[Exp]","[Expenditures].[SchoolYear].["&amp;$N$6&amp;"]","[Expenditures].[DistTitle].["&amp;DistrictBySize[[#This Row],[DistTitle]]&amp;"]")/G162,"")</f>
        <v>19896.610292663569</v>
      </c>
      <c r="J162" s="49" t="e">
        <f t="shared" si="5"/>
        <v>#N/A</v>
      </c>
      <c r="K162" s="51" t="e">
        <f>IF(G162="",NA(),IF(DistrictBySize[[#This Row],[DistrictGroupTitle]]=$N$2,IF($N$7="All Objects",I162,H162),NA()))</f>
        <v>#N/A</v>
      </c>
    </row>
    <row r="163" spans="1:11" x14ac:dyDescent="0.25">
      <c r="A163" s="1" t="s">
        <v>701</v>
      </c>
      <c r="B163" s="1" t="s">
        <v>702</v>
      </c>
      <c r="C163" s="1" t="s">
        <v>632</v>
      </c>
      <c r="D163" s="1" t="s">
        <v>200</v>
      </c>
      <c r="E163" s="1" t="s">
        <v>633</v>
      </c>
      <c r="F163">
        <v>1298.5899999999999</v>
      </c>
      <c r="G163" vm="251">
        <f t="shared" si="4"/>
        <v>1295.3900000000001</v>
      </c>
      <c r="H16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Row],[DistTitle]]&amp;"]")/G163,"")</f>
        <v/>
      </c>
      <c r="I163" s="49">
        <f>IFERROR(CUBEVALUE("ThisWorkbookDataModel","[Measures].[Exp]","[Expenditures].[SchoolYear].["&amp;$N$6&amp;"]","[Expenditures].[DistTitle].["&amp;DistrictBySize[[#This Row],[DistTitle]]&amp;"]")/G163,"")</f>
        <v>17871.74709546932</v>
      </c>
      <c r="J163" s="49" t="e">
        <f t="shared" si="5"/>
        <v>#N/A</v>
      </c>
      <c r="K163" s="51" t="e">
        <f>IF(G163="",NA(),IF(DistrictBySize[[#This Row],[DistrictGroupTitle]]=$N$2,IF($N$7="All Objects",I163,H163),NA()))</f>
        <v>#N/A</v>
      </c>
    </row>
    <row r="164" spans="1:11" x14ac:dyDescent="0.25">
      <c r="A164" s="1" t="s">
        <v>701</v>
      </c>
      <c r="B164" s="1" t="s">
        <v>702</v>
      </c>
      <c r="C164" s="1" t="s">
        <v>398</v>
      </c>
      <c r="D164" s="1" t="s">
        <v>194</v>
      </c>
      <c r="E164" s="1" t="s">
        <v>399</v>
      </c>
      <c r="F164">
        <v>814.95</v>
      </c>
      <c r="G164" vm="344">
        <f t="shared" si="4"/>
        <v>809.51</v>
      </c>
      <c r="H16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Row],[DistTitle]]&amp;"]")/G164,"")</f>
        <v/>
      </c>
      <c r="I164" s="49">
        <f>IFERROR(CUBEVALUE("ThisWorkbookDataModel","[Measures].[Exp]","[Expenditures].[SchoolYear].["&amp;$N$6&amp;"]","[Expenditures].[DistTitle].["&amp;DistrictBySize[[#This Row],[DistTitle]]&amp;"]")/G164,"")</f>
        <v>14876.092796877125</v>
      </c>
      <c r="J164" s="49" t="e">
        <f t="shared" si="5"/>
        <v>#N/A</v>
      </c>
      <c r="K164" s="51" t="e">
        <f>IF(G164="",NA(),IF(DistrictBySize[[#This Row],[DistrictGroupTitle]]=$N$2,IF($N$7="All Objects",I164,H164),NA()))</f>
        <v>#N/A</v>
      </c>
    </row>
    <row r="165" spans="1:11" x14ac:dyDescent="0.25">
      <c r="A165" s="1" t="s">
        <v>701</v>
      </c>
      <c r="B165" s="1" t="s">
        <v>702</v>
      </c>
      <c r="C165" s="1" t="s">
        <v>122</v>
      </c>
      <c r="D165" s="1" t="s">
        <v>12</v>
      </c>
      <c r="E165" s="1" t="s">
        <v>123</v>
      </c>
      <c r="F165">
        <v>314.58999999999997</v>
      </c>
      <c r="G165" vm="153">
        <f t="shared" si="4"/>
        <v>310.33</v>
      </c>
      <c r="H16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Row],[DistTitle]]&amp;"]")/G165,"")</f>
        <v/>
      </c>
      <c r="I165" s="49">
        <f>IFERROR(CUBEVALUE("ThisWorkbookDataModel","[Measures].[Exp]","[Expenditures].[SchoolYear].["&amp;$N$6&amp;"]","[Expenditures].[DistTitle].["&amp;DistrictBySize[[#This Row],[DistTitle]]&amp;"]")/G165,"")</f>
        <v>21586.557309960368</v>
      </c>
      <c r="J165" s="49" t="e">
        <f t="shared" si="5"/>
        <v>#N/A</v>
      </c>
      <c r="K165" s="51" t="e">
        <f>IF(G165="",NA(),IF(DistrictBySize[[#This Row],[DistrictGroupTitle]]=$N$2,IF($N$7="All Objects",I165,H165),NA()))</f>
        <v>#N/A</v>
      </c>
    </row>
    <row r="166" spans="1:11" x14ac:dyDescent="0.25">
      <c r="A166" s="1" t="s">
        <v>701</v>
      </c>
      <c r="B166" s="1" t="s">
        <v>702</v>
      </c>
      <c r="C166" s="1" t="s">
        <v>112</v>
      </c>
      <c r="D166" s="1" t="s">
        <v>12</v>
      </c>
      <c r="E166" s="1" t="s">
        <v>113</v>
      </c>
      <c r="F166">
        <v>170</v>
      </c>
      <c r="G166" vm="200">
        <f t="shared" si="4"/>
        <v>125.6</v>
      </c>
      <c r="H16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Row],[DistTitle]]&amp;"]")/G166,"")</f>
        <v/>
      </c>
      <c r="I166" s="49">
        <f>IFERROR(CUBEVALUE("ThisWorkbookDataModel","[Measures].[Exp]","[Expenditures].[SchoolYear].["&amp;$N$6&amp;"]","[Expenditures].[DistTitle].["&amp;DistrictBySize[[#This Row],[DistTitle]]&amp;"]")/G166,"")</f>
        <v>45570.673487261149</v>
      </c>
      <c r="J166" s="49" t="e">
        <f t="shared" si="5"/>
        <v>#N/A</v>
      </c>
      <c r="K166" s="51" t="e">
        <f>IF(G166="",NA(),IF(DistrictBySize[[#This Row],[DistrictGroupTitle]]=$N$2,IF($N$7="All Objects",I166,H166),NA()))</f>
        <v>#N/A</v>
      </c>
    </row>
    <row r="167" spans="1:11" x14ac:dyDescent="0.25">
      <c r="A167" s="1" t="s">
        <v>701</v>
      </c>
      <c r="B167" s="1" t="s">
        <v>702</v>
      </c>
      <c r="C167" s="1" t="s">
        <v>448</v>
      </c>
      <c r="D167" s="1" t="s">
        <v>200</v>
      </c>
      <c r="E167" s="1" t="s">
        <v>449</v>
      </c>
      <c r="F167">
        <v>1175.78</v>
      </c>
      <c r="G167" vm="148">
        <f t="shared" si="4"/>
        <v>1143.6600000000001</v>
      </c>
      <c r="H16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Row],[DistTitle]]&amp;"]")/G167,"")</f>
        <v/>
      </c>
      <c r="I167" s="49">
        <f>IFERROR(CUBEVALUE("ThisWorkbookDataModel","[Measures].[Exp]","[Expenditures].[SchoolYear].["&amp;$N$6&amp;"]","[Expenditures].[DistTitle].["&amp;DistrictBySize[[#This Row],[DistTitle]]&amp;"]")/G167,"")</f>
        <v>17510.65697847262</v>
      </c>
      <c r="J167" s="49" t="e">
        <f t="shared" si="5"/>
        <v>#N/A</v>
      </c>
      <c r="K167" s="51" t="e">
        <f>IF(G167="",NA(),IF(DistrictBySize[[#This Row],[DistrictGroupTitle]]=$N$2,IF($N$7="All Objects",I167,H167),NA()))</f>
        <v>#N/A</v>
      </c>
    </row>
    <row r="168" spans="1:11" x14ac:dyDescent="0.25">
      <c r="A168" s="1" t="s">
        <v>701</v>
      </c>
      <c r="B168" s="1" t="s">
        <v>702</v>
      </c>
      <c r="C168" s="1" t="s">
        <v>538</v>
      </c>
      <c r="D168" s="1" t="s">
        <v>200</v>
      </c>
      <c r="E168" s="1" t="s">
        <v>539</v>
      </c>
      <c r="F168">
        <v>1403.76</v>
      </c>
      <c r="G168" vm="335">
        <f t="shared" si="4"/>
        <v>1410.41</v>
      </c>
      <c r="H16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Row],[DistTitle]]&amp;"]")/G168,"")</f>
        <v/>
      </c>
      <c r="I168" s="49">
        <f>IFERROR(CUBEVALUE("ThisWorkbookDataModel","[Measures].[Exp]","[Expenditures].[SchoolYear].["&amp;$N$6&amp;"]","[Expenditures].[DistTitle].["&amp;DistrictBySize[[#This Row],[DistTitle]]&amp;"]")/G168,"")</f>
        <v>16693.794825618083</v>
      </c>
      <c r="J168" s="49" t="e">
        <f t="shared" si="5"/>
        <v>#N/A</v>
      </c>
      <c r="K168" s="51" t="e">
        <f>IF(G168="",NA(),IF(DistrictBySize[[#This Row],[DistrictGroupTitle]]=$N$2,IF($N$7="All Objects",I168,H168),NA()))</f>
        <v>#N/A</v>
      </c>
    </row>
    <row r="169" spans="1:11" x14ac:dyDescent="0.25">
      <c r="A169" s="1" t="s">
        <v>701</v>
      </c>
      <c r="B169" s="1" t="s">
        <v>702</v>
      </c>
      <c r="C169" s="1" t="s">
        <v>612</v>
      </c>
      <c r="D169" s="1" t="s">
        <v>200</v>
      </c>
      <c r="E169" s="1" t="s">
        <v>613</v>
      </c>
      <c r="F169">
        <v>1994.63</v>
      </c>
      <c r="G169" vm="210">
        <f t="shared" si="4"/>
        <v>1927.41</v>
      </c>
      <c r="H16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Row],[DistTitle]]&amp;"]")/G169,"")</f>
        <v/>
      </c>
      <c r="I169" s="49">
        <f>IFERROR(CUBEVALUE("ThisWorkbookDataModel","[Measures].[Exp]","[Expenditures].[SchoolYear].["&amp;$N$6&amp;"]","[Expenditures].[DistTitle].["&amp;DistrictBySize[[#This Row],[DistTitle]]&amp;"]")/G169,"")</f>
        <v>18389.644253168761</v>
      </c>
      <c r="J169" s="49" t="e">
        <f t="shared" si="5"/>
        <v>#N/A</v>
      </c>
      <c r="K169" s="51" t="e">
        <f>IF(G169="",NA(),IF(DistrictBySize[[#This Row],[DistrictGroupTitle]]=$N$2,IF($N$7="All Objects",I169,H169),NA()))</f>
        <v>#N/A</v>
      </c>
    </row>
    <row r="170" spans="1:11" x14ac:dyDescent="0.25">
      <c r="A170" s="1" t="s">
        <v>701</v>
      </c>
      <c r="B170" s="1" t="s">
        <v>702</v>
      </c>
      <c r="C170" s="1" t="s">
        <v>296</v>
      </c>
      <c r="D170" s="1" t="s">
        <v>194</v>
      </c>
      <c r="E170" s="1" t="s">
        <v>297</v>
      </c>
      <c r="F170">
        <v>627.35</v>
      </c>
      <c r="G170" vm="293">
        <f t="shared" si="4"/>
        <v>647.9</v>
      </c>
      <c r="H17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Row],[DistTitle]]&amp;"]")/G170,"")</f>
        <v/>
      </c>
      <c r="I170" s="49">
        <f>IFERROR(CUBEVALUE("ThisWorkbookDataModel","[Measures].[Exp]","[Expenditures].[SchoolYear].["&amp;$N$6&amp;"]","[Expenditures].[DistTitle].["&amp;DistrictBySize[[#This Row],[DistTitle]]&amp;"]")/G170,"")</f>
        <v>21102.619370273194</v>
      </c>
      <c r="J170" s="49" t="e">
        <f t="shared" si="5"/>
        <v>#N/A</v>
      </c>
      <c r="K170" s="51" t="e">
        <f>IF(G170="",NA(),IF(DistrictBySize[[#This Row],[DistrictGroupTitle]]=$N$2,IF($N$7="All Objects",I170,H170),NA()))</f>
        <v>#N/A</v>
      </c>
    </row>
    <row r="171" spans="1:11" x14ac:dyDescent="0.25">
      <c r="A171" s="1" t="s">
        <v>701</v>
      </c>
      <c r="B171" s="1" t="s">
        <v>702</v>
      </c>
      <c r="C171" s="1" t="s">
        <v>272</v>
      </c>
      <c r="D171" s="1" t="s">
        <v>191</v>
      </c>
      <c r="E171" s="1" t="s">
        <v>273</v>
      </c>
      <c r="F171">
        <v>2037.1</v>
      </c>
      <c r="G171" vm="367">
        <f t="shared" si="4"/>
        <v>2001.28</v>
      </c>
      <c r="H17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Row],[DistTitle]]&amp;"]")/G171,"")</f>
        <v/>
      </c>
      <c r="I171" s="49">
        <f>IFERROR(CUBEVALUE("ThisWorkbookDataModel","[Measures].[Exp]","[Expenditures].[SchoolYear].["&amp;$N$6&amp;"]","[Expenditures].[DistTitle].["&amp;DistrictBySize[[#This Row],[DistTitle]]&amp;"]")/G171,"")</f>
        <v>18488.144792332911</v>
      </c>
      <c r="J171" s="49" t="e">
        <f t="shared" si="5"/>
        <v>#N/A</v>
      </c>
      <c r="K171" s="51" t="e">
        <f>IF(G171="",NA(),IF(DistrictBySize[[#This Row],[DistrictGroupTitle]]=$N$2,IF($N$7="All Objects",I171,H171),NA()))</f>
        <v>#N/A</v>
      </c>
    </row>
    <row r="172" spans="1:11" x14ac:dyDescent="0.25">
      <c r="A172" s="1" t="s">
        <v>701</v>
      </c>
      <c r="B172" s="1" t="s">
        <v>702</v>
      </c>
      <c r="C172" s="1" t="s">
        <v>368</v>
      </c>
      <c r="D172" s="1" t="s">
        <v>219</v>
      </c>
      <c r="E172" s="1" t="s">
        <v>369</v>
      </c>
      <c r="F172">
        <v>5237.55</v>
      </c>
      <c r="G172" vm="324">
        <f t="shared" si="4"/>
        <v>5294.63</v>
      </c>
      <c r="H17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Row],[DistTitle]]&amp;"]")/G172,"")</f>
        <v/>
      </c>
      <c r="I172" s="49">
        <f>IFERROR(CUBEVALUE("ThisWorkbookDataModel","[Measures].[Exp]","[Expenditures].[SchoolYear].["&amp;$N$6&amp;"]","[Expenditures].[DistTitle].["&amp;DistrictBySize[[#This Row],[DistTitle]]&amp;"]")/G172,"")</f>
        <v>19086.848990392155</v>
      </c>
      <c r="J172" s="49" t="e">
        <f t="shared" si="5"/>
        <v>#N/A</v>
      </c>
      <c r="K172" s="51" t="e">
        <f>IF(G172="",NA(),IF(DistrictBySize[[#This Row],[DistrictGroupTitle]]=$N$2,IF($N$7="All Objects",I172,H172),NA()))</f>
        <v>#N/A</v>
      </c>
    </row>
    <row r="173" spans="1:11" x14ac:dyDescent="0.25">
      <c r="A173" s="1" t="s">
        <v>701</v>
      </c>
      <c r="B173" s="1" t="s">
        <v>702</v>
      </c>
      <c r="C173" s="1" t="s">
        <v>430</v>
      </c>
      <c r="D173" s="1" t="s">
        <v>191</v>
      </c>
      <c r="E173" s="1" t="s">
        <v>431</v>
      </c>
      <c r="F173">
        <v>2320.81</v>
      </c>
      <c r="G173" vm="263">
        <f t="shared" si="4"/>
        <v>2299.0500000000002</v>
      </c>
      <c r="H17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Row],[DistTitle]]&amp;"]")/G173,"")</f>
        <v/>
      </c>
      <c r="I173" s="49">
        <f>IFERROR(CUBEVALUE("ThisWorkbookDataModel","[Measures].[Exp]","[Expenditures].[SchoolYear].["&amp;$N$6&amp;"]","[Expenditures].[DistTitle].["&amp;DistrictBySize[[#This Row],[DistTitle]]&amp;"]")/G173,"")</f>
        <v>18758.869963680649</v>
      </c>
      <c r="J173" s="49" t="e">
        <f t="shared" si="5"/>
        <v>#N/A</v>
      </c>
      <c r="K173" s="51" t="e">
        <f>IF(G173="",NA(),IF(DistrictBySize[[#This Row],[DistrictGroupTitle]]=$N$2,IF($N$7="All Objects",I173,H173),NA()))</f>
        <v>#N/A</v>
      </c>
    </row>
    <row r="174" spans="1:11" x14ac:dyDescent="0.25">
      <c r="A174" s="1" t="s">
        <v>701</v>
      </c>
      <c r="B174" s="1" t="s">
        <v>702</v>
      </c>
      <c r="C174" s="1" t="s">
        <v>446</v>
      </c>
      <c r="D174" s="1" t="s">
        <v>183</v>
      </c>
      <c r="E174" s="1" t="s">
        <v>447</v>
      </c>
      <c r="F174">
        <v>53.96</v>
      </c>
      <c r="G174" vm="255">
        <f t="shared" si="4"/>
        <v>58.06</v>
      </c>
      <c r="H17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Row],[DistTitle]]&amp;"]")/G174,"")</f>
        <v/>
      </c>
      <c r="I174" s="49">
        <f>IFERROR(CUBEVALUE("ThisWorkbookDataModel","[Measures].[Exp]","[Expenditures].[SchoolYear].["&amp;$N$6&amp;"]","[Expenditures].[DistTitle].["&amp;DistrictBySize[[#This Row],[DistTitle]]&amp;"]")/G174,"")</f>
        <v>42927.786772304513</v>
      </c>
      <c r="J174" s="49" t="e">
        <f t="shared" si="5"/>
        <v>#N/A</v>
      </c>
      <c r="K174" s="51" t="e">
        <f>IF(G174="",NA(),IF(DistrictBySize[[#This Row],[DistrictGroupTitle]]=$N$2,IF($N$7="All Objects",I174,H174),NA()))</f>
        <v>#N/A</v>
      </c>
    </row>
    <row r="175" spans="1:11" x14ac:dyDescent="0.25">
      <c r="A175" s="1" t="s">
        <v>701</v>
      </c>
      <c r="B175" s="1" t="s">
        <v>702</v>
      </c>
      <c r="C175" s="1" t="s">
        <v>580</v>
      </c>
      <c r="D175" s="1" t="s">
        <v>197</v>
      </c>
      <c r="E175" s="1" t="s">
        <v>581</v>
      </c>
      <c r="F175">
        <v>14866.43</v>
      </c>
      <c r="G175" vm="142">
        <f t="shared" si="4"/>
        <v>14783.27</v>
      </c>
      <c r="H17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Row],[DistTitle]]&amp;"]")/G175,"")</f>
        <v/>
      </c>
      <c r="I175" s="49">
        <f>IFERROR(CUBEVALUE("ThisWorkbookDataModel","[Measures].[Exp]","[Expenditures].[SchoolYear].["&amp;$N$6&amp;"]","[Expenditures].[DistTitle].["&amp;DistrictBySize[[#This Row],[DistTitle]]&amp;"]")/G175,"")</f>
        <v>17808.494680811484</v>
      </c>
      <c r="J175" s="49" t="e">
        <f t="shared" si="5"/>
        <v>#N/A</v>
      </c>
      <c r="K175" s="51" t="e">
        <f>IF(G175="",NA(),IF(DistrictBySize[[#This Row],[DistrictGroupTitle]]=$N$2,IF($N$7="All Objects",I175,H175),NA()))</f>
        <v>#N/A</v>
      </c>
    </row>
    <row r="176" spans="1:11" x14ac:dyDescent="0.25">
      <c r="A176" s="1" t="s">
        <v>701</v>
      </c>
      <c r="B176" s="1" t="s">
        <v>702</v>
      </c>
      <c r="C176" s="1" t="s">
        <v>152</v>
      </c>
      <c r="D176" s="1" t="s">
        <v>12</v>
      </c>
      <c r="E176" s="1" t="s">
        <v>153</v>
      </c>
      <c r="F176">
        <v>266.07</v>
      </c>
      <c r="G176" vm="207">
        <f t="shared" si="4"/>
        <v>263.49</v>
      </c>
      <c r="H17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Row],[DistTitle]]&amp;"]")/G176,"")</f>
        <v/>
      </c>
      <c r="I176" s="49">
        <f>IFERROR(CUBEVALUE("ThisWorkbookDataModel","[Measures].[Exp]","[Expenditures].[SchoolYear].["&amp;$N$6&amp;"]","[Expenditures].[DistTitle].["&amp;DistrictBySize[[#This Row],[DistTitle]]&amp;"]")/G176,"")</f>
        <v>21191.265474970587</v>
      </c>
      <c r="J176" s="49" t="e">
        <f t="shared" si="5"/>
        <v>#N/A</v>
      </c>
      <c r="K176" s="51" t="e">
        <f>IF(G176="",NA(),IF(DistrictBySize[[#This Row],[DistrictGroupTitle]]=$N$2,IF($N$7="All Objects",I176,H176),NA()))</f>
        <v>#N/A</v>
      </c>
    </row>
    <row r="177" spans="1:11" x14ac:dyDescent="0.25">
      <c r="A177" s="1" t="s">
        <v>701</v>
      </c>
      <c r="B177" s="1" t="s">
        <v>702</v>
      </c>
      <c r="C177" s="1" t="s">
        <v>358</v>
      </c>
      <c r="D177" s="1" t="s">
        <v>228</v>
      </c>
      <c r="E177" s="1" t="s">
        <v>359</v>
      </c>
      <c r="F177">
        <v>22156.26</v>
      </c>
      <c r="G177" vm="262">
        <f t="shared" si="4"/>
        <v>22413.03</v>
      </c>
      <c r="H17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Row],[DistTitle]]&amp;"]")/G177,"")</f>
        <v/>
      </c>
      <c r="I177" s="49">
        <f>IFERROR(CUBEVALUE("ThisWorkbookDataModel","[Measures].[Exp]","[Expenditures].[SchoolYear].["&amp;$N$6&amp;"]","[Expenditures].[DistTitle].["&amp;DistrictBySize[[#This Row],[DistTitle]]&amp;"]")/G177,"")</f>
        <v>18996.322927332898</v>
      </c>
      <c r="J177" s="49" t="e">
        <f t="shared" si="5"/>
        <v>#N/A</v>
      </c>
      <c r="K177" s="51" t="e">
        <f>IF(G177="",NA(),IF(DistrictBySize[[#This Row],[DistrictGroupTitle]]=$N$2,IF($N$7="All Objects",I177,H177),NA()))</f>
        <v>#N/A</v>
      </c>
    </row>
    <row r="178" spans="1:11" x14ac:dyDescent="0.25">
      <c r="A178" s="1" t="s">
        <v>701</v>
      </c>
      <c r="B178" s="1" t="s">
        <v>702</v>
      </c>
      <c r="C178" s="1" t="s">
        <v>306</v>
      </c>
      <c r="D178" s="1" t="s">
        <v>219</v>
      </c>
      <c r="E178" s="1" t="s">
        <v>307</v>
      </c>
      <c r="F178">
        <v>5480.81</v>
      </c>
      <c r="G178" vm="300">
        <f t="shared" si="4"/>
        <v>5602.08</v>
      </c>
      <c r="H17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Row],[DistTitle]]&amp;"]")/G178,"")</f>
        <v/>
      </c>
      <c r="I178" s="49">
        <f>IFERROR(CUBEVALUE("ThisWorkbookDataModel","[Measures].[Exp]","[Expenditures].[SchoolYear].["&amp;$N$6&amp;"]","[Expenditures].[DistTitle].["&amp;DistrictBySize[[#This Row],[DistTitle]]&amp;"]")/G178,"")</f>
        <v>19375.171061462886</v>
      </c>
      <c r="J178" s="49" t="e">
        <f t="shared" si="5"/>
        <v>#N/A</v>
      </c>
      <c r="K178" s="51" t="e">
        <f>IF(G178="",NA(),IF(DistrictBySize[[#This Row],[DistrictGroupTitle]]=$N$2,IF($N$7="All Objects",I178,H178),NA()))</f>
        <v>#N/A</v>
      </c>
    </row>
    <row r="179" spans="1:11" x14ac:dyDescent="0.25">
      <c r="A179" s="1" t="s">
        <v>701</v>
      </c>
      <c r="B179" s="1" t="s">
        <v>702</v>
      </c>
      <c r="C179" s="1" t="s">
        <v>178</v>
      </c>
      <c r="D179" s="1" t="s">
        <v>12</v>
      </c>
      <c r="E179" s="1" t="s">
        <v>179</v>
      </c>
      <c r="F179">
        <v>146.59</v>
      </c>
      <c r="G179" vm="376">
        <f t="shared" si="4"/>
        <v>152.35</v>
      </c>
      <c r="H17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Row],[DistTitle]]&amp;"]")/G179,"")</f>
        <v/>
      </c>
      <c r="I179" s="49">
        <f>IFERROR(CUBEVALUE("ThisWorkbookDataModel","[Measures].[Exp]","[Expenditures].[SchoolYear].["&amp;$N$6&amp;"]","[Expenditures].[DistTitle].["&amp;DistrictBySize[[#This Row],[DistTitle]]&amp;"]")/G179,"")</f>
        <v>26148.501608139159</v>
      </c>
      <c r="J179" s="49" t="e">
        <f t="shared" si="5"/>
        <v>#N/A</v>
      </c>
      <c r="K179" s="51" t="e">
        <f>IF(G179="",NA(),IF(DistrictBySize[[#This Row],[DistrictGroupTitle]]=$N$2,IF($N$7="All Objects",I179,H179),NA()))</f>
        <v>#N/A</v>
      </c>
    </row>
    <row r="180" spans="1:11" x14ac:dyDescent="0.25">
      <c r="A180" s="1" t="s">
        <v>701</v>
      </c>
      <c r="B180" s="1" t="s">
        <v>702</v>
      </c>
      <c r="C180" s="1" t="s">
        <v>62</v>
      </c>
      <c r="D180" s="1" t="s">
        <v>12</v>
      </c>
      <c r="E180" s="1" t="s">
        <v>63</v>
      </c>
      <c r="F180">
        <v>315.8</v>
      </c>
      <c r="G180" vm="124">
        <f t="shared" si="4"/>
        <v>320.58</v>
      </c>
      <c r="H18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Row],[DistTitle]]&amp;"]")/G180,"")</f>
        <v/>
      </c>
      <c r="I180" s="49">
        <f>IFERROR(CUBEVALUE("ThisWorkbookDataModel","[Measures].[Exp]","[Expenditures].[SchoolYear].["&amp;$N$6&amp;"]","[Expenditures].[DistTitle].["&amp;DistrictBySize[[#This Row],[DistTitle]]&amp;"]")/G180,"")</f>
        <v>22630.566566847592</v>
      </c>
      <c r="J180" s="49" t="e">
        <f t="shared" si="5"/>
        <v>#N/A</v>
      </c>
      <c r="K180" s="51" t="e">
        <f>IF(G180="",NA(),IF(DistrictBySize[[#This Row],[DistrictGroupTitle]]=$N$2,IF($N$7="All Objects",I180,H180),NA()))</f>
        <v>#N/A</v>
      </c>
    </row>
    <row r="181" spans="1:11" x14ac:dyDescent="0.25">
      <c r="A181" s="1" t="s">
        <v>701</v>
      </c>
      <c r="B181" s="1" t="s">
        <v>702</v>
      </c>
      <c r="C181" s="1" t="s">
        <v>442</v>
      </c>
      <c r="D181" s="1" t="s">
        <v>194</v>
      </c>
      <c r="E181" s="1" t="s">
        <v>443</v>
      </c>
      <c r="F181">
        <v>946.65</v>
      </c>
      <c r="G181" vm="147">
        <f t="shared" si="4"/>
        <v>992.36</v>
      </c>
      <c r="H18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Row],[DistTitle]]&amp;"]")/G181,"")</f>
        <v/>
      </c>
      <c r="I181" s="49">
        <f>IFERROR(CUBEVALUE("ThisWorkbookDataModel","[Measures].[Exp]","[Expenditures].[SchoolYear].["&amp;$N$6&amp;"]","[Expenditures].[DistTitle].["&amp;DistrictBySize[[#This Row],[DistTitle]]&amp;"]")/G181,"")</f>
        <v>19889.332308839534</v>
      </c>
      <c r="J181" s="49" t="e">
        <f t="shared" si="5"/>
        <v>#N/A</v>
      </c>
      <c r="K181" s="51" t="e">
        <f>IF(G181="",NA(),IF(DistrictBySize[[#This Row],[DistrictGroupTitle]]=$N$2,IF($N$7="All Objects",I181,H181),NA()))</f>
        <v>#N/A</v>
      </c>
    </row>
    <row r="182" spans="1:11" x14ac:dyDescent="0.25">
      <c r="A182" s="1" t="s">
        <v>701</v>
      </c>
      <c r="B182" s="1" t="s">
        <v>702</v>
      </c>
      <c r="C182" s="1" t="s">
        <v>304</v>
      </c>
      <c r="D182" s="1" t="s">
        <v>194</v>
      </c>
      <c r="E182" s="1" t="s">
        <v>305</v>
      </c>
      <c r="F182">
        <v>583.78</v>
      </c>
      <c r="G182" vm="103">
        <f t="shared" si="4"/>
        <v>584.16</v>
      </c>
      <c r="H18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Row],[DistTitle]]&amp;"]")/G182,"")</f>
        <v/>
      </c>
      <c r="I182" s="49">
        <f>IFERROR(CUBEVALUE("ThisWorkbookDataModel","[Measures].[Exp]","[Expenditures].[SchoolYear].["&amp;$N$6&amp;"]","[Expenditures].[DistTitle].["&amp;DistrictBySize[[#This Row],[DistTitle]]&amp;"]")/G182,"")</f>
        <v>21835.254741851546</v>
      </c>
      <c r="J182" s="49" t="e">
        <f t="shared" si="5"/>
        <v>#N/A</v>
      </c>
      <c r="K182" s="51" t="e">
        <f>IF(G182="",NA(),IF(DistrictBySize[[#This Row],[DistrictGroupTitle]]=$N$2,IF($N$7="All Objects",I182,H182),NA()))</f>
        <v>#N/A</v>
      </c>
    </row>
    <row r="183" spans="1:11" x14ac:dyDescent="0.25">
      <c r="A183" s="1" t="s">
        <v>701</v>
      </c>
      <c r="B183" s="1" t="s">
        <v>702</v>
      </c>
      <c r="C183" s="1" t="s">
        <v>100</v>
      </c>
      <c r="D183" s="1" t="s">
        <v>12</v>
      </c>
      <c r="E183" s="1" t="s">
        <v>101</v>
      </c>
      <c r="F183">
        <v>218.71</v>
      </c>
      <c r="G183" vm="242">
        <f t="shared" si="4"/>
        <v>212.21</v>
      </c>
      <c r="H18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Row],[DistTitle]]&amp;"]")/G183,"")</f>
        <v/>
      </c>
      <c r="I183" s="49">
        <f>IFERROR(CUBEVALUE("ThisWorkbookDataModel","[Measures].[Exp]","[Expenditures].[SchoolYear].["&amp;$N$6&amp;"]","[Expenditures].[DistTitle].["&amp;DistrictBySize[[#This Row],[DistTitle]]&amp;"]")/G183,"")</f>
        <v>24235.086612317988</v>
      </c>
      <c r="J183" s="49" t="e">
        <f t="shared" si="5"/>
        <v>#N/A</v>
      </c>
      <c r="K183" s="51" t="e">
        <f>IF(G183="",NA(),IF(DistrictBySize[[#This Row],[DistrictGroupTitle]]=$N$2,IF($N$7="All Objects",I183,H183),NA()))</f>
        <v>#N/A</v>
      </c>
    </row>
    <row r="184" spans="1:11" x14ac:dyDescent="0.25">
      <c r="A184" s="1" t="s">
        <v>701</v>
      </c>
      <c r="B184" s="1" t="s">
        <v>702</v>
      </c>
      <c r="C184" s="1" t="s">
        <v>434</v>
      </c>
      <c r="D184" s="1" t="s">
        <v>200</v>
      </c>
      <c r="E184" s="1" t="s">
        <v>435</v>
      </c>
      <c r="F184">
        <v>1059.77</v>
      </c>
      <c r="G184" vm="189">
        <f t="shared" si="4"/>
        <v>1053.81</v>
      </c>
      <c r="H18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Row],[DistTitle]]&amp;"]")/G184,"")</f>
        <v/>
      </c>
      <c r="I184" s="49">
        <f>IFERROR(CUBEVALUE("ThisWorkbookDataModel","[Measures].[Exp]","[Expenditures].[SchoolYear].["&amp;$N$6&amp;"]","[Expenditures].[DistTitle].["&amp;DistrictBySize[[#This Row],[DistTitle]]&amp;"]")/G184,"")</f>
        <v>18951.515538854255</v>
      </c>
      <c r="J184" s="49" t="e">
        <f t="shared" si="5"/>
        <v>#N/A</v>
      </c>
      <c r="K184" s="51" t="e">
        <f>IF(G184="",NA(),IF(DistrictBySize[[#This Row],[DistrictGroupTitle]]=$N$2,IF($N$7="All Objects",I184,H184),NA()))</f>
        <v>#N/A</v>
      </c>
    </row>
    <row r="185" spans="1:11" x14ac:dyDescent="0.25">
      <c r="A185" s="1" t="s">
        <v>701</v>
      </c>
      <c r="B185" s="1" t="s">
        <v>702</v>
      </c>
      <c r="C185" s="1" t="s">
        <v>584</v>
      </c>
      <c r="D185" s="1" t="s">
        <v>219</v>
      </c>
      <c r="E185" s="1" t="s">
        <v>585</v>
      </c>
      <c r="F185">
        <v>9555.08</v>
      </c>
      <c r="G185" vm="304">
        <f t="shared" si="4"/>
        <v>9461.81</v>
      </c>
      <c r="H18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Row],[DistTitle]]&amp;"]")/G185,"")</f>
        <v/>
      </c>
      <c r="I185" s="49">
        <f>IFERROR(CUBEVALUE("ThisWorkbookDataModel","[Measures].[Exp]","[Expenditures].[SchoolYear].["&amp;$N$6&amp;"]","[Expenditures].[DistTitle].["&amp;DistrictBySize[[#This Row],[DistTitle]]&amp;"]")/G185,"")</f>
        <v>17484.592417307053</v>
      </c>
      <c r="J185" s="49" t="e">
        <f t="shared" si="5"/>
        <v>#N/A</v>
      </c>
      <c r="K185" s="51" t="e">
        <f>IF(G185="",NA(),IF(DistrictBySize[[#This Row],[DistrictGroupTitle]]=$N$2,IF($N$7="All Objects",I185,H185),NA()))</f>
        <v>#N/A</v>
      </c>
    </row>
    <row r="186" spans="1:11" x14ac:dyDescent="0.25">
      <c r="A186" s="1" t="s">
        <v>701</v>
      </c>
      <c r="B186" s="1" t="s">
        <v>702</v>
      </c>
      <c r="C186" s="1" t="s">
        <v>432</v>
      </c>
      <c r="D186" s="1" t="s">
        <v>219</v>
      </c>
      <c r="E186" s="1" t="s">
        <v>433</v>
      </c>
      <c r="F186">
        <v>5969.92</v>
      </c>
      <c r="G186" vm="114">
        <f t="shared" si="4"/>
        <v>5823.67</v>
      </c>
      <c r="H18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Row],[DistTitle]]&amp;"]")/G186,"")</f>
        <v/>
      </c>
      <c r="I186" s="49">
        <f>IFERROR(CUBEVALUE("ThisWorkbookDataModel","[Measures].[Exp]","[Expenditures].[SchoolYear].["&amp;$N$6&amp;"]","[Expenditures].[DistTitle].["&amp;DistrictBySize[[#This Row],[DistTitle]]&amp;"]")/G186,"")</f>
        <v>14545.6314008177</v>
      </c>
      <c r="J186" s="49" t="e">
        <f t="shared" si="5"/>
        <v>#N/A</v>
      </c>
      <c r="K186" s="51" t="e">
        <f>IF(G186="",NA(),IF(DistrictBySize[[#This Row],[DistrictGroupTitle]]=$N$2,IF($N$7="All Objects",I186,H186),NA()))</f>
        <v>#N/A</v>
      </c>
    </row>
    <row r="187" spans="1:11" x14ac:dyDescent="0.25">
      <c r="A187" s="1" t="s">
        <v>701</v>
      </c>
      <c r="B187" s="1" t="s">
        <v>702</v>
      </c>
      <c r="C187" s="1" t="s">
        <v>410</v>
      </c>
      <c r="D187" s="1" t="s">
        <v>194</v>
      </c>
      <c r="E187" s="1" t="s">
        <v>411</v>
      </c>
      <c r="F187">
        <v>877.76</v>
      </c>
      <c r="G187" vm="190">
        <f t="shared" si="4"/>
        <v>848.13</v>
      </c>
      <c r="H18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Row],[DistTitle]]&amp;"]")/G187,"")</f>
        <v/>
      </c>
      <c r="I187" s="49">
        <f>IFERROR(CUBEVALUE("ThisWorkbookDataModel","[Measures].[Exp]","[Expenditures].[SchoolYear].["&amp;$N$6&amp;"]","[Expenditures].[DistTitle].["&amp;DistrictBySize[[#This Row],[DistTitle]]&amp;"]")/G187,"")</f>
        <v>17367.754660252554</v>
      </c>
      <c r="J187" s="49" t="e">
        <f t="shared" si="5"/>
        <v>#N/A</v>
      </c>
      <c r="K187" s="51" t="e">
        <f>IF(G187="",NA(),IF(DistrictBySize[[#This Row],[DistrictGroupTitle]]=$N$2,IF($N$7="All Objects",I187,H187),NA()))</f>
        <v>#N/A</v>
      </c>
    </row>
    <row r="188" spans="1:11" x14ac:dyDescent="0.25">
      <c r="A188" s="1" t="s">
        <v>701</v>
      </c>
      <c r="B188" s="1" t="s">
        <v>702</v>
      </c>
      <c r="C188" s="1" t="s">
        <v>564</v>
      </c>
      <c r="D188" s="1" t="s">
        <v>183</v>
      </c>
      <c r="E188" s="1" t="s">
        <v>565</v>
      </c>
      <c r="F188">
        <v>40.4</v>
      </c>
      <c r="G188" vm="117">
        <f t="shared" si="4"/>
        <v>39.5</v>
      </c>
      <c r="H18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Row],[DistTitle]]&amp;"]")/G188,"")</f>
        <v/>
      </c>
      <c r="I188" s="49">
        <f>IFERROR(CUBEVALUE("ThisWorkbookDataModel","[Measures].[Exp]","[Expenditures].[SchoolYear].["&amp;$N$6&amp;"]","[Expenditures].[DistTitle].["&amp;DistrictBySize[[#This Row],[DistTitle]]&amp;"]")/G188,"")</f>
        <v>30490.422784810125</v>
      </c>
      <c r="J188" s="49" t="e">
        <f t="shared" si="5"/>
        <v>#N/A</v>
      </c>
      <c r="K188" s="51" t="e">
        <f>IF(G188="",NA(),IF(DistrictBySize[[#This Row],[DistrictGroupTitle]]=$N$2,IF($N$7="All Objects",I188,H188),NA()))</f>
        <v>#N/A</v>
      </c>
    </row>
    <row r="189" spans="1:11" x14ac:dyDescent="0.25">
      <c r="A189" s="1" t="s">
        <v>701</v>
      </c>
      <c r="B189" s="1" t="s">
        <v>702</v>
      </c>
      <c r="C189" s="1" t="s">
        <v>482</v>
      </c>
      <c r="D189" s="1" t="s">
        <v>194</v>
      </c>
      <c r="E189" s="1" t="s">
        <v>483</v>
      </c>
      <c r="F189">
        <v>785.81</v>
      </c>
      <c r="G189" vm="274">
        <f t="shared" si="4"/>
        <v>755.4</v>
      </c>
      <c r="H18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Row],[DistTitle]]&amp;"]")/G189,"")</f>
        <v/>
      </c>
      <c r="I189" s="49">
        <f>IFERROR(CUBEVALUE("ThisWorkbookDataModel","[Measures].[Exp]","[Expenditures].[SchoolYear].["&amp;$N$6&amp;"]","[Expenditures].[DistTitle].["&amp;DistrictBySize[[#This Row],[DistTitle]]&amp;"]")/G189,"")</f>
        <v>18320.136960550702</v>
      </c>
      <c r="J189" s="49" t="e">
        <f t="shared" si="5"/>
        <v>#N/A</v>
      </c>
      <c r="K189" s="51" t="e">
        <f>IF(G189="",NA(),IF(DistrictBySize[[#This Row],[DistrictGroupTitle]]=$N$2,IF($N$7="All Objects",I189,H189),NA()))</f>
        <v>#N/A</v>
      </c>
    </row>
    <row r="190" spans="1:11" x14ac:dyDescent="0.25">
      <c r="A190" s="1" t="s">
        <v>701</v>
      </c>
      <c r="B190" s="1" t="s">
        <v>702</v>
      </c>
      <c r="C190" s="1" t="s">
        <v>534</v>
      </c>
      <c r="D190" s="1" t="s">
        <v>183</v>
      </c>
      <c r="E190" s="1" t="s">
        <v>535</v>
      </c>
      <c r="F190">
        <v>77.400000000000006</v>
      </c>
      <c r="G190" vm="112">
        <f t="shared" si="4"/>
        <v>72.599999999999994</v>
      </c>
      <c r="H19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Row],[DistTitle]]&amp;"]")/G190,"")</f>
        <v/>
      </c>
      <c r="I190" s="49">
        <f>IFERROR(CUBEVALUE("ThisWorkbookDataModel","[Measures].[Exp]","[Expenditures].[SchoolYear].["&amp;$N$6&amp;"]","[Expenditures].[DistTitle].["&amp;DistrictBySize[[#This Row],[DistTitle]]&amp;"]")/G190,"")</f>
        <v>18225.545867768597</v>
      </c>
      <c r="J190" s="49" t="e">
        <f t="shared" si="5"/>
        <v>#N/A</v>
      </c>
      <c r="K190" s="51" t="e">
        <f>IF(G190="",NA(),IF(DistrictBySize[[#This Row],[DistrictGroupTitle]]=$N$2,IF($N$7="All Objects",I190,H190),NA()))</f>
        <v>#N/A</v>
      </c>
    </row>
    <row r="191" spans="1:11" x14ac:dyDescent="0.25">
      <c r="A191" s="1" t="s">
        <v>701</v>
      </c>
      <c r="B191" s="1" t="s">
        <v>702</v>
      </c>
      <c r="C191" s="1" t="s">
        <v>268</v>
      </c>
      <c r="D191" s="1" t="s">
        <v>183</v>
      </c>
      <c r="E191" s="1" t="s">
        <v>269</v>
      </c>
      <c r="F191">
        <v>42.4</v>
      </c>
      <c r="G191" vm="329">
        <f t="shared" si="4"/>
        <v>34.200000000000003</v>
      </c>
      <c r="H19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Row],[DistTitle]]&amp;"]")/G191,"")</f>
        <v/>
      </c>
      <c r="I191" s="49">
        <f>IFERROR(CUBEVALUE("ThisWorkbookDataModel","[Measures].[Exp]","[Expenditures].[SchoolYear].["&amp;$N$6&amp;"]","[Expenditures].[DistTitle].["&amp;DistrictBySize[[#This Row],[DistTitle]]&amp;"]")/G191,"")</f>
        <v>43161.03830409357</v>
      </c>
      <c r="J191" s="49" t="e">
        <f t="shared" si="5"/>
        <v>#N/A</v>
      </c>
      <c r="K191" s="51" t="e">
        <f>IF(G191="",NA(),IF(DistrictBySize[[#This Row],[DistrictGroupTitle]]=$N$2,IF($N$7="All Objects",I191,H191),NA()))</f>
        <v>#N/A</v>
      </c>
    </row>
    <row r="192" spans="1:11" x14ac:dyDescent="0.25">
      <c r="A192" s="1" t="s">
        <v>701</v>
      </c>
      <c r="B192" s="1" t="s">
        <v>702</v>
      </c>
      <c r="C192" s="1" t="s">
        <v>32</v>
      </c>
      <c r="D192" s="1" t="s">
        <v>12</v>
      </c>
      <c r="E192" s="1" t="s">
        <v>33</v>
      </c>
      <c r="F192">
        <v>108.2</v>
      </c>
      <c r="G192" vm="150">
        <f t="shared" si="4"/>
        <v>109.06</v>
      </c>
      <c r="H19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Row],[DistTitle]]&amp;"]")/G192,"")</f>
        <v/>
      </c>
      <c r="I192" s="49">
        <f>IFERROR(CUBEVALUE("ThisWorkbookDataModel","[Measures].[Exp]","[Expenditures].[SchoolYear].["&amp;$N$6&amp;"]","[Expenditures].[DistTitle].["&amp;DistrictBySize[[#This Row],[DistTitle]]&amp;"]")/G192,"")</f>
        <v>39801.568402714103</v>
      </c>
      <c r="J192" s="49" t="e">
        <f t="shared" si="5"/>
        <v>#N/A</v>
      </c>
      <c r="K192" s="51" t="e">
        <f>IF(G192="",NA(),IF(DistrictBySize[[#This Row],[DistrictGroupTitle]]=$N$2,IF($N$7="All Objects",I192,H192),NA()))</f>
        <v>#N/A</v>
      </c>
    </row>
    <row r="193" spans="1:11" x14ac:dyDescent="0.25">
      <c r="A193" s="1" t="s">
        <v>701</v>
      </c>
      <c r="B193" s="1" t="s">
        <v>702</v>
      </c>
      <c r="C193" s="1" t="s">
        <v>116</v>
      </c>
      <c r="D193" s="1" t="s">
        <v>194</v>
      </c>
      <c r="E193" s="1" t="s">
        <v>117</v>
      </c>
      <c r="F193">
        <v>510.15</v>
      </c>
      <c r="G193" vm="188">
        <f t="shared" si="4"/>
        <v>477.73</v>
      </c>
      <c r="H19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Row],[DistTitle]]&amp;"]")/G193,"")</f>
        <v/>
      </c>
      <c r="I193" s="49">
        <f>IFERROR(CUBEVALUE("ThisWorkbookDataModel","[Measures].[Exp]","[Expenditures].[SchoolYear].["&amp;$N$6&amp;"]","[Expenditures].[DistTitle].["&amp;DistrictBySize[[#This Row],[DistTitle]]&amp;"]")/G193,"")</f>
        <v>25630.794632951667</v>
      </c>
      <c r="J193" s="49" t="e">
        <f t="shared" si="5"/>
        <v>#N/A</v>
      </c>
      <c r="K193" s="51" t="e">
        <f>IF(G193="",NA(),IF(DistrictBySize[[#This Row],[DistrictGroupTitle]]=$N$2,IF($N$7="All Objects",I193,H193),NA()))</f>
        <v>#N/A</v>
      </c>
    </row>
    <row r="194" spans="1:11" x14ac:dyDescent="0.25">
      <c r="A194" s="1" t="s">
        <v>701</v>
      </c>
      <c r="B194" s="1" t="s">
        <v>702</v>
      </c>
      <c r="C194" s="1" t="s">
        <v>462</v>
      </c>
      <c r="D194" s="1" t="s">
        <v>191</v>
      </c>
      <c r="E194" s="1" t="s">
        <v>463</v>
      </c>
      <c r="F194">
        <v>2792.44</v>
      </c>
      <c r="G194" vm="299">
        <f t="shared" ref="G194:G257" si="6">IFERROR(CUBEVALUE("ThisWorkbookDataModel","[Measures].[Enr]","[Enrollment].[SchoolYear].["&amp;$N$6&amp;"]","[Enrollment].[DistTitle].["&amp;E194&amp;"]"),"")</f>
        <v>2771.71</v>
      </c>
      <c r="H19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Row],[DistTitle]]&amp;"]")/G194,"")</f>
        <v/>
      </c>
      <c r="I194" s="49">
        <f>IFERROR(CUBEVALUE("ThisWorkbookDataModel","[Measures].[Exp]","[Expenditures].[SchoolYear].["&amp;$N$6&amp;"]","[Expenditures].[DistTitle].["&amp;DistrictBySize[[#This Row],[DistTitle]]&amp;"]")/G194,"")</f>
        <v>16576.186787217997</v>
      </c>
      <c r="J194" s="49" t="e">
        <f t="shared" ref="J194:J257" si="7">IF(ISNA(K194),NA(),G194)</f>
        <v>#N/A</v>
      </c>
      <c r="K194" s="51" t="e">
        <f>IF(G194="",NA(),IF(DistrictBySize[[#This Row],[DistrictGroupTitle]]=$N$2,IF($N$7="All Objects",I194,H194),NA()))</f>
        <v>#N/A</v>
      </c>
    </row>
    <row r="195" spans="1:11" x14ac:dyDescent="0.25">
      <c r="A195" s="1" t="s">
        <v>701</v>
      </c>
      <c r="B195" s="1" t="s">
        <v>702</v>
      </c>
      <c r="C195" s="1" t="s">
        <v>187</v>
      </c>
      <c r="D195" s="1" t="s">
        <v>188</v>
      </c>
      <c r="E195" s="1" t="s">
        <v>189</v>
      </c>
      <c r="F195">
        <v>4537.1899999999996</v>
      </c>
      <c r="G195" vm="247">
        <f t="shared" si="6"/>
        <v>4509.1000000000004</v>
      </c>
      <c r="H19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Row],[DistTitle]]&amp;"]")/G195,"")</f>
        <v/>
      </c>
      <c r="I195" s="49">
        <f>IFERROR(CUBEVALUE("ThisWorkbookDataModel","[Measures].[Exp]","[Expenditures].[SchoolYear].["&amp;$N$6&amp;"]","[Expenditures].[DistTitle].["&amp;DistrictBySize[[#This Row],[DistTitle]]&amp;"]")/G195,"")</f>
        <v>17612.322181810116</v>
      </c>
      <c r="J195" s="49" vm="247">
        <f t="shared" si="7"/>
        <v>4509.1000000000004</v>
      </c>
      <c r="K195" s="51">
        <f>IF(G195="",NA(),IF(DistrictBySize[[#This Row],[DistrictGroupTitle]]=$N$2,IF($N$7="All Objects",I195,H195),NA()))</f>
        <v>17612.322181810116</v>
      </c>
    </row>
    <row r="196" spans="1:11" x14ac:dyDescent="0.25">
      <c r="A196" s="1" t="s">
        <v>701</v>
      </c>
      <c r="B196" s="1" t="s">
        <v>702</v>
      </c>
      <c r="C196" s="1" t="s">
        <v>262</v>
      </c>
      <c r="D196" s="1" t="s">
        <v>183</v>
      </c>
      <c r="E196" s="1" t="s">
        <v>263</v>
      </c>
      <c r="F196">
        <v>31.6</v>
      </c>
      <c r="G196" vm="375">
        <f t="shared" si="6"/>
        <v>26.7</v>
      </c>
      <c r="H19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Row],[DistTitle]]&amp;"]")/G196,"")</f>
        <v/>
      </c>
      <c r="I196" s="49">
        <f>IFERROR(CUBEVALUE("ThisWorkbookDataModel","[Measures].[Exp]","[Expenditures].[SchoolYear].["&amp;$N$6&amp;"]","[Expenditures].[DistTitle].["&amp;DistrictBySize[[#This Row],[DistTitle]]&amp;"]")/G196,"")</f>
        <v>38304.399625468162</v>
      </c>
      <c r="J196" s="49" t="e">
        <f t="shared" si="7"/>
        <v>#N/A</v>
      </c>
      <c r="K196" s="51" t="e">
        <f>IF(G196="",NA(),IF(DistrictBySize[[#This Row],[DistrictGroupTitle]]=$N$2,IF($N$7="All Objects",I196,H196),NA()))</f>
        <v>#N/A</v>
      </c>
    </row>
    <row r="197" spans="1:11" x14ac:dyDescent="0.25">
      <c r="A197" s="1" t="s">
        <v>701</v>
      </c>
      <c r="B197" s="1" t="s">
        <v>702</v>
      </c>
      <c r="C197" s="1" t="s">
        <v>168</v>
      </c>
      <c r="D197" s="1" t="s">
        <v>12</v>
      </c>
      <c r="E197" s="1" t="s">
        <v>169</v>
      </c>
      <c r="F197">
        <v>176.57</v>
      </c>
      <c r="G197" vm="154">
        <f t="shared" si="6"/>
        <v>171.42</v>
      </c>
      <c r="H19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Row],[DistTitle]]&amp;"]")/G197,"")</f>
        <v/>
      </c>
      <c r="I197" s="49">
        <f>IFERROR(CUBEVALUE("ThisWorkbookDataModel","[Measures].[Exp]","[Expenditures].[SchoolYear].["&amp;$N$6&amp;"]","[Expenditures].[DistTitle].["&amp;DistrictBySize[[#This Row],[DistTitle]]&amp;"]")/G197,"")</f>
        <v>23769.728328083074</v>
      </c>
      <c r="J197" s="49" t="e">
        <f t="shared" si="7"/>
        <v>#N/A</v>
      </c>
      <c r="K197" s="51" t="e">
        <f>IF(G197="",NA(),IF(DistrictBySize[[#This Row],[DistrictGroupTitle]]=$N$2,IF($N$7="All Objects",I197,H197),NA()))</f>
        <v>#N/A</v>
      </c>
    </row>
    <row r="198" spans="1:11" x14ac:dyDescent="0.25">
      <c r="A198" s="1" t="s">
        <v>701</v>
      </c>
      <c r="B198" s="1" t="s">
        <v>702</v>
      </c>
      <c r="C198" s="1" t="s">
        <v>118</v>
      </c>
      <c r="D198" s="1" t="s">
        <v>12</v>
      </c>
      <c r="E198" s="1" t="s">
        <v>119</v>
      </c>
      <c r="F198">
        <v>145.81</v>
      </c>
      <c r="G198" vm="310">
        <f t="shared" si="6"/>
        <v>170</v>
      </c>
      <c r="H19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Row],[DistTitle]]&amp;"]")/G198,"")</f>
        <v/>
      </c>
      <c r="I198" s="49">
        <f>IFERROR(CUBEVALUE("ThisWorkbookDataModel","[Measures].[Exp]","[Expenditures].[SchoolYear].["&amp;$N$6&amp;"]","[Expenditures].[DistTitle].["&amp;DistrictBySize[[#This Row],[DistTitle]]&amp;"]")/G198,"")</f>
        <v>20143.957882352945</v>
      </c>
      <c r="J198" s="49" t="e">
        <f t="shared" si="7"/>
        <v>#N/A</v>
      </c>
      <c r="K198" s="51" t="e">
        <f>IF(G198="",NA(),IF(DistrictBySize[[#This Row],[DistrictGroupTitle]]=$N$2,IF($N$7="All Objects",I198,H198),NA()))</f>
        <v>#N/A</v>
      </c>
    </row>
    <row r="199" spans="1:11" x14ac:dyDescent="0.25">
      <c r="A199" s="1" t="s">
        <v>701</v>
      </c>
      <c r="B199" s="1" t="s">
        <v>702</v>
      </c>
      <c r="C199" s="1" t="s">
        <v>270</v>
      </c>
      <c r="D199" s="1" t="s">
        <v>197</v>
      </c>
      <c r="E199" s="1" t="s">
        <v>271</v>
      </c>
      <c r="F199">
        <v>18316.09</v>
      </c>
      <c r="G199" vm="289">
        <f t="shared" si="6"/>
        <v>18239.25</v>
      </c>
      <c r="H19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Row],[DistTitle]]&amp;"]")/G199,"")</f>
        <v/>
      </c>
      <c r="I199" s="49">
        <f>IFERROR(CUBEVALUE("ThisWorkbookDataModel","[Measures].[Exp]","[Expenditures].[SchoolYear].["&amp;$N$6&amp;"]","[Expenditures].[DistTitle].["&amp;DistrictBySize[[#This Row],[DistTitle]]&amp;"]")/G199,"")</f>
        <v>17168.253452855795</v>
      </c>
      <c r="J199" s="49" t="e">
        <f t="shared" si="7"/>
        <v>#N/A</v>
      </c>
      <c r="K199" s="51" t="e">
        <f>IF(G199="",NA(),IF(DistrictBySize[[#This Row],[DistrictGroupTitle]]=$N$2,IF($N$7="All Objects",I199,H199),NA()))</f>
        <v>#N/A</v>
      </c>
    </row>
    <row r="200" spans="1:11" x14ac:dyDescent="0.25">
      <c r="A200" s="1" t="s">
        <v>701</v>
      </c>
      <c r="B200" s="1" t="s">
        <v>702</v>
      </c>
      <c r="C200" s="1" t="s">
        <v>114</v>
      </c>
      <c r="D200" s="1" t="s">
        <v>12</v>
      </c>
      <c r="E200" s="1" t="s">
        <v>115</v>
      </c>
      <c r="F200">
        <v>232.98</v>
      </c>
      <c r="G200" vm="102">
        <f t="shared" si="6"/>
        <v>234.34</v>
      </c>
      <c r="H20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Row],[DistTitle]]&amp;"]")/G200,"")</f>
        <v/>
      </c>
      <c r="I200" s="49">
        <f>IFERROR(CUBEVALUE("ThisWorkbookDataModel","[Measures].[Exp]","[Expenditures].[SchoolYear].["&amp;$N$6&amp;"]","[Expenditures].[DistTitle].["&amp;DistrictBySize[[#This Row],[DistTitle]]&amp;"]")/G200,"")</f>
        <v>22807.085303405307</v>
      </c>
      <c r="J200" s="49" t="e">
        <f t="shared" si="7"/>
        <v>#N/A</v>
      </c>
      <c r="K200" s="51" t="e">
        <f>IF(G200="",NA(),IF(DistrictBySize[[#This Row],[DistrictGroupTitle]]=$N$2,IF($N$7="All Objects",I200,H200),NA()))</f>
        <v>#N/A</v>
      </c>
    </row>
    <row r="201" spans="1:11" x14ac:dyDescent="0.25">
      <c r="A201" s="1" t="s">
        <v>701</v>
      </c>
      <c r="B201" s="1" t="s">
        <v>702</v>
      </c>
      <c r="C201" s="1" t="s">
        <v>16</v>
      </c>
      <c r="D201" s="1" t="s">
        <v>12</v>
      </c>
      <c r="E201" s="1" t="s">
        <v>17</v>
      </c>
      <c r="F201">
        <v>136.4</v>
      </c>
      <c r="G201" vm="199">
        <f t="shared" si="6"/>
        <v>140.80000000000001</v>
      </c>
      <c r="H20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Row],[DistTitle]]&amp;"]")/G201,"")</f>
        <v/>
      </c>
      <c r="I201" s="49">
        <f>IFERROR(CUBEVALUE("ThisWorkbookDataModel","[Measures].[Exp]","[Expenditures].[SchoolYear].["&amp;$N$6&amp;"]","[Expenditures].[DistTitle].["&amp;DistrictBySize[[#This Row],[DistTitle]]&amp;"]")/G201,"")</f>
        <v>21836.021874999999</v>
      </c>
      <c r="J201" s="49" t="e">
        <f t="shared" si="7"/>
        <v>#N/A</v>
      </c>
      <c r="K201" s="51" t="e">
        <f>IF(G201="",NA(),IF(DistrictBySize[[#This Row],[DistrictGroupTitle]]=$N$2,IF($N$7="All Objects",I201,H201),NA()))</f>
        <v>#N/A</v>
      </c>
    </row>
    <row r="202" spans="1:11" x14ac:dyDescent="0.25">
      <c r="A202" s="1" t="s">
        <v>701</v>
      </c>
      <c r="B202" s="1" t="s">
        <v>702</v>
      </c>
      <c r="C202" s="1" t="s">
        <v>94</v>
      </c>
      <c r="D202" s="1" t="s">
        <v>12</v>
      </c>
      <c r="E202" s="1" t="s">
        <v>95</v>
      </c>
      <c r="F202">
        <v>281.23</v>
      </c>
      <c r="G202" vm="196">
        <f t="shared" si="6"/>
        <v>270.94</v>
      </c>
      <c r="H20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Row],[DistTitle]]&amp;"]")/G202,"")</f>
        <v/>
      </c>
      <c r="I202" s="49">
        <f>IFERROR(CUBEVALUE("ThisWorkbookDataModel","[Measures].[Exp]","[Expenditures].[SchoolYear].["&amp;$N$6&amp;"]","[Expenditures].[DistTitle].["&amp;DistrictBySize[[#This Row],[DistTitle]]&amp;"]")/G202,"")</f>
        <v>22191.506495903152</v>
      </c>
      <c r="J202" s="49" t="e">
        <f t="shared" si="7"/>
        <v>#N/A</v>
      </c>
      <c r="K202" s="51" t="e">
        <f>IF(G202="",NA(),IF(DistrictBySize[[#This Row],[DistrictGroupTitle]]=$N$2,IF($N$7="All Objects",I202,H202),NA()))</f>
        <v>#N/A</v>
      </c>
    </row>
    <row r="203" spans="1:11" x14ac:dyDescent="0.25">
      <c r="A203" s="1" t="s">
        <v>701</v>
      </c>
      <c r="B203" s="1" t="s">
        <v>702</v>
      </c>
      <c r="C203" s="1" t="s">
        <v>466</v>
      </c>
      <c r="D203" s="1" t="s">
        <v>219</v>
      </c>
      <c r="E203" s="1" t="s">
        <v>467</v>
      </c>
      <c r="F203">
        <v>8741.7900000000009</v>
      </c>
      <c r="G203" vm="325">
        <f t="shared" si="6"/>
        <v>8816.41</v>
      </c>
      <c r="H20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Row],[DistTitle]]&amp;"]")/G203,"")</f>
        <v/>
      </c>
      <c r="I203" s="49">
        <f>IFERROR(CUBEVALUE("ThisWorkbookDataModel","[Measures].[Exp]","[Expenditures].[SchoolYear].["&amp;$N$6&amp;"]","[Expenditures].[DistTitle].["&amp;DistrictBySize[[#This Row],[DistTitle]]&amp;"]")/G203,"")</f>
        <v>17663.767539168439</v>
      </c>
      <c r="J203" s="49" t="e">
        <f t="shared" si="7"/>
        <v>#N/A</v>
      </c>
      <c r="K203" s="51" t="e">
        <f>IF(G203="",NA(),IF(DistrictBySize[[#This Row],[DistrictGroupTitle]]=$N$2,IF($N$7="All Objects",I203,H203),NA()))</f>
        <v>#N/A</v>
      </c>
    </row>
    <row r="204" spans="1:11" x14ac:dyDescent="0.25">
      <c r="A204" s="1" t="s">
        <v>701</v>
      </c>
      <c r="B204" s="1" t="s">
        <v>702</v>
      </c>
      <c r="C204" s="1" t="s">
        <v>20</v>
      </c>
      <c r="D204" s="1" t="s">
        <v>12</v>
      </c>
      <c r="E204" s="1" t="s">
        <v>21</v>
      </c>
      <c r="F204">
        <v>231.4</v>
      </c>
      <c r="G204" vm="109">
        <f t="shared" si="6"/>
        <v>217.75</v>
      </c>
      <c r="H20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Row],[DistTitle]]&amp;"]")/G204,"")</f>
        <v/>
      </c>
      <c r="I204" s="49">
        <f>IFERROR(CUBEVALUE("ThisWorkbookDataModel","[Measures].[Exp]","[Expenditures].[SchoolYear].["&amp;$N$6&amp;"]","[Expenditures].[DistTitle].["&amp;DistrictBySize[[#This Row],[DistTitle]]&amp;"]")/G204,"")</f>
        <v>19887.921148105626</v>
      </c>
      <c r="J204" s="49" t="e">
        <f t="shared" si="7"/>
        <v>#N/A</v>
      </c>
      <c r="K204" s="51" t="e">
        <f>IF(G204="",NA(),IF(DistrictBySize[[#This Row],[DistrictGroupTitle]]=$N$2,IF($N$7="All Objects",I204,H204),NA()))</f>
        <v>#N/A</v>
      </c>
    </row>
    <row r="205" spans="1:11" x14ac:dyDescent="0.25">
      <c r="A205" s="1" t="s">
        <v>701</v>
      </c>
      <c r="B205" s="1" t="s">
        <v>702</v>
      </c>
      <c r="C205" s="1" t="s">
        <v>428</v>
      </c>
      <c r="D205" s="1" t="s">
        <v>194</v>
      </c>
      <c r="E205" s="1" t="s">
        <v>429</v>
      </c>
      <c r="F205">
        <v>712.56</v>
      </c>
      <c r="G205" vm="164">
        <f t="shared" si="6"/>
        <v>736.84</v>
      </c>
      <c r="H20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Row],[DistTitle]]&amp;"]")/G205,"")</f>
        <v/>
      </c>
      <c r="I205" s="49">
        <f>IFERROR(CUBEVALUE("ThisWorkbookDataModel","[Measures].[Exp]","[Expenditures].[SchoolYear].["&amp;$N$6&amp;"]","[Expenditures].[DistTitle].["&amp;DistrictBySize[[#This Row],[DistTitle]]&amp;"]")/G205,"")</f>
        <v>23342.941751262144</v>
      </c>
      <c r="J205" s="49" t="e">
        <f t="shared" si="7"/>
        <v>#N/A</v>
      </c>
      <c r="K205" s="51" t="e">
        <f>IF(G205="",NA(),IF(DistrictBySize[[#This Row],[DistrictGroupTitle]]=$N$2,IF($N$7="All Objects",I205,H205),NA()))</f>
        <v>#N/A</v>
      </c>
    </row>
    <row r="206" spans="1:11" x14ac:dyDescent="0.25">
      <c r="A206" s="1" t="s">
        <v>701</v>
      </c>
      <c r="B206" s="1" t="s">
        <v>702</v>
      </c>
      <c r="C206" s="1" t="s">
        <v>44</v>
      </c>
      <c r="D206" s="1" t="s">
        <v>12</v>
      </c>
      <c r="E206" s="1" t="s">
        <v>45</v>
      </c>
      <c r="F206">
        <v>342.53</v>
      </c>
      <c r="G206" vm="145">
        <f t="shared" si="6"/>
        <v>338.76</v>
      </c>
      <c r="H20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Row],[DistTitle]]&amp;"]")/G206,"")</f>
        <v/>
      </c>
      <c r="I206" s="49">
        <f>IFERROR(CUBEVALUE("ThisWorkbookDataModel","[Measures].[Exp]","[Expenditures].[SchoolYear].["&amp;$N$6&amp;"]","[Expenditures].[DistTitle].["&amp;DistrictBySize[[#This Row],[DistTitle]]&amp;"]")/G206,"")</f>
        <v>21043.21729247845</v>
      </c>
      <c r="J206" s="49" t="e">
        <f t="shared" si="7"/>
        <v>#N/A</v>
      </c>
      <c r="K206" s="51" t="e">
        <f>IF(G206="",NA(),IF(DistrictBySize[[#This Row],[DistrictGroupTitle]]=$N$2,IF($N$7="All Objects",I206,H206),NA()))</f>
        <v>#N/A</v>
      </c>
    </row>
    <row r="207" spans="1:11" x14ac:dyDescent="0.25">
      <c r="A207" s="1" t="s">
        <v>701</v>
      </c>
      <c r="B207" s="1" t="s">
        <v>702</v>
      </c>
      <c r="C207" s="1" t="s">
        <v>221</v>
      </c>
      <c r="D207" s="1" t="s">
        <v>188</v>
      </c>
      <c r="E207" s="1" t="s">
        <v>222</v>
      </c>
      <c r="F207">
        <v>3421.27</v>
      </c>
      <c r="G207" vm="349">
        <f t="shared" si="6"/>
        <v>3471.38</v>
      </c>
      <c r="H20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Row],[DistTitle]]&amp;"]")/G207,"")</f>
        <v/>
      </c>
      <c r="I207" s="49">
        <f>IFERROR(CUBEVALUE("ThisWorkbookDataModel","[Measures].[Exp]","[Expenditures].[SchoolYear].["&amp;$N$6&amp;"]","[Expenditures].[DistTitle].["&amp;DistrictBySize[[#This Row],[DistTitle]]&amp;"]")/G207,"")</f>
        <v>17772.612946436286</v>
      </c>
      <c r="J207" s="49" vm="349">
        <f t="shared" si="7"/>
        <v>3471.38</v>
      </c>
      <c r="K207" s="51">
        <f>IF(G207="",NA(),IF(DistrictBySize[[#This Row],[DistrictGroupTitle]]=$N$2,IF($N$7="All Objects",I207,H207),NA()))</f>
        <v>17772.612946436286</v>
      </c>
    </row>
    <row r="208" spans="1:11" x14ac:dyDescent="0.25">
      <c r="A208" s="1" t="s">
        <v>701</v>
      </c>
      <c r="B208" s="1" t="s">
        <v>702</v>
      </c>
      <c r="C208" s="1" t="s">
        <v>320</v>
      </c>
      <c r="D208" s="1" t="s">
        <v>200</v>
      </c>
      <c r="E208" s="1" t="s">
        <v>321</v>
      </c>
      <c r="F208">
        <v>1253.95</v>
      </c>
      <c r="G208" vm="158">
        <f t="shared" si="6"/>
        <v>1183.6199999999999</v>
      </c>
      <c r="H20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Row],[DistTitle]]&amp;"]")/G208,"")</f>
        <v/>
      </c>
      <c r="I208" s="49">
        <f>IFERROR(CUBEVALUE("ThisWorkbookDataModel","[Measures].[Exp]","[Expenditures].[SchoolYear].["&amp;$N$6&amp;"]","[Expenditures].[DistTitle].["&amp;DistrictBySize[[#This Row],[DistTitle]]&amp;"]")/G208,"")</f>
        <v>19964.769537520493</v>
      </c>
      <c r="J208" s="49" t="e">
        <f t="shared" si="7"/>
        <v>#N/A</v>
      </c>
      <c r="K208" s="51" t="e">
        <f>IF(G208="",NA(),IF(DistrictBySize[[#This Row],[DistrictGroupTitle]]=$N$2,IF($N$7="All Objects",I208,H208),NA()))</f>
        <v>#N/A</v>
      </c>
    </row>
    <row r="209" spans="1:11" x14ac:dyDescent="0.25">
      <c r="A209" s="1" t="s">
        <v>701</v>
      </c>
      <c r="B209" s="1" t="s">
        <v>702</v>
      </c>
      <c r="C209" s="1" t="s">
        <v>162</v>
      </c>
      <c r="D209" s="1" t="s">
        <v>12</v>
      </c>
      <c r="E209" s="1" t="s">
        <v>163</v>
      </c>
      <c r="F209">
        <v>261.14</v>
      </c>
      <c r="G209" vm="372">
        <f t="shared" si="6"/>
        <v>265.58</v>
      </c>
      <c r="H20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Row],[DistTitle]]&amp;"]")/G209,"")</f>
        <v/>
      </c>
      <c r="I209" s="49">
        <f>IFERROR(CUBEVALUE("ThisWorkbookDataModel","[Measures].[Exp]","[Expenditures].[SchoolYear].["&amp;$N$6&amp;"]","[Expenditures].[DistTitle].["&amp;DistrictBySize[[#This Row],[DistTitle]]&amp;"]")/G209,"")</f>
        <v>27725.115106559231</v>
      </c>
      <c r="J209" s="49" t="e">
        <f t="shared" si="7"/>
        <v>#N/A</v>
      </c>
      <c r="K209" s="51" t="e">
        <f>IF(G209="",NA(),IF(DistrictBySize[[#This Row],[DistrictGroupTitle]]=$N$2,IF($N$7="All Objects",I209,H209),NA()))</f>
        <v>#N/A</v>
      </c>
    </row>
    <row r="210" spans="1:11" x14ac:dyDescent="0.25">
      <c r="A210" s="1" t="s">
        <v>701</v>
      </c>
      <c r="B210" s="1" t="s">
        <v>702</v>
      </c>
      <c r="C210" s="1" t="s">
        <v>142</v>
      </c>
      <c r="D210" s="1" t="s">
        <v>12</v>
      </c>
      <c r="E210" s="1" t="s">
        <v>143</v>
      </c>
      <c r="F210">
        <v>236.15</v>
      </c>
      <c r="G210" vm="351">
        <f t="shared" si="6"/>
        <v>426.99</v>
      </c>
      <c r="H21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Row],[DistTitle]]&amp;"]")/G210,"")</f>
        <v/>
      </c>
      <c r="I210" s="49">
        <f>IFERROR(CUBEVALUE("ThisWorkbookDataModel","[Measures].[Exp]","[Expenditures].[SchoolYear].["&amp;$N$6&amp;"]","[Expenditures].[DistTitle].["&amp;DistrictBySize[[#This Row],[DistTitle]]&amp;"]")/G210,"")</f>
        <v>18329.14332888358</v>
      </c>
      <c r="J210" s="49" t="e">
        <f t="shared" si="7"/>
        <v>#N/A</v>
      </c>
      <c r="K210" s="51" t="e">
        <f>IF(G210="",NA(),IF(DistrictBySize[[#This Row],[DistrictGroupTitle]]=$N$2,IF($N$7="All Objects",I210,H210),NA()))</f>
        <v>#N/A</v>
      </c>
    </row>
    <row r="211" spans="1:11" x14ac:dyDescent="0.25">
      <c r="A211" s="1" t="s">
        <v>701</v>
      </c>
      <c r="B211" s="1" t="s">
        <v>702</v>
      </c>
      <c r="C211" s="1" t="s">
        <v>204</v>
      </c>
      <c r="D211" s="1" t="s">
        <v>191</v>
      </c>
      <c r="E211" s="1" t="s">
        <v>205</v>
      </c>
      <c r="F211">
        <v>2464.62</v>
      </c>
      <c r="G211" vm="237">
        <f t="shared" si="6"/>
        <v>2436.17</v>
      </c>
      <c r="H21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Row],[DistTitle]]&amp;"]")/G211,"")</f>
        <v/>
      </c>
      <c r="I211" s="49">
        <f>IFERROR(CUBEVALUE("ThisWorkbookDataModel","[Measures].[Exp]","[Expenditures].[SchoolYear].["&amp;$N$6&amp;"]","[Expenditures].[DistTitle].["&amp;DistrictBySize[[#This Row],[DistTitle]]&amp;"]")/G211,"")</f>
        <v>18378.198857222607</v>
      </c>
      <c r="J211" s="49" t="e">
        <f t="shared" si="7"/>
        <v>#N/A</v>
      </c>
      <c r="K211" s="51" t="e">
        <f>IF(G211="",NA(),IF(DistrictBySize[[#This Row],[DistrictGroupTitle]]=$N$2,IF($N$7="All Objects",I211,H211),NA()))</f>
        <v>#N/A</v>
      </c>
    </row>
    <row r="212" spans="1:11" x14ac:dyDescent="0.25">
      <c r="A212" s="1" t="s">
        <v>701</v>
      </c>
      <c r="B212" s="1" t="s">
        <v>702</v>
      </c>
      <c r="C212" s="1" t="s">
        <v>622</v>
      </c>
      <c r="D212" s="1" t="s">
        <v>191</v>
      </c>
      <c r="E212" s="1" t="s">
        <v>623</v>
      </c>
      <c r="F212">
        <v>2662.93</v>
      </c>
      <c r="G212" vm="126">
        <f t="shared" si="6"/>
        <v>2620.7199999999998</v>
      </c>
      <c r="H21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Row],[DistTitle]]&amp;"]")/G212,"")</f>
        <v/>
      </c>
      <c r="I212" s="49">
        <f>IFERROR(CUBEVALUE("ThisWorkbookDataModel","[Measures].[Exp]","[Expenditures].[SchoolYear].["&amp;$N$6&amp;"]","[Expenditures].[DistTitle].["&amp;DistrictBySize[[#This Row],[DistTitle]]&amp;"]")/G212,"")</f>
        <v>16406.813700051898</v>
      </c>
      <c r="J212" s="49" t="e">
        <f t="shared" si="7"/>
        <v>#N/A</v>
      </c>
      <c r="K212" s="51" t="e">
        <f>IF(G212="",NA(),IF(DistrictBySize[[#This Row],[DistrictGroupTitle]]=$N$2,IF($N$7="All Objects",I212,H212),NA()))</f>
        <v>#N/A</v>
      </c>
    </row>
    <row r="213" spans="1:11" x14ac:dyDescent="0.25">
      <c r="A213" s="1" t="s">
        <v>701</v>
      </c>
      <c r="B213" s="1" t="s">
        <v>702</v>
      </c>
      <c r="C213" s="1" t="s">
        <v>452</v>
      </c>
      <c r="D213" s="1" t="s">
        <v>228</v>
      </c>
      <c r="E213" s="1" t="s">
        <v>453</v>
      </c>
      <c r="F213">
        <v>23048.89</v>
      </c>
      <c r="G213" vm="404">
        <f t="shared" si="6"/>
        <v>22832.76</v>
      </c>
      <c r="H21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Row],[DistTitle]]&amp;"]")/G213,"")</f>
        <v/>
      </c>
      <c r="I213" s="49">
        <f>IFERROR(CUBEVALUE("ThisWorkbookDataModel","[Measures].[Exp]","[Expenditures].[SchoolYear].["&amp;$N$6&amp;"]","[Expenditures].[DistTitle].["&amp;DistrictBySize[[#This Row],[DistTitle]]&amp;"]")/G213,"")</f>
        <v>17935.102075263789</v>
      </c>
      <c r="J213" s="49" t="e">
        <f t="shared" si="7"/>
        <v>#N/A</v>
      </c>
      <c r="K213" s="51" t="e">
        <f>IF(G213="",NA(),IF(DistrictBySize[[#This Row],[DistrictGroupTitle]]=$N$2,IF($N$7="All Objects",I213,H213),NA()))</f>
        <v>#N/A</v>
      </c>
    </row>
    <row r="214" spans="1:11" x14ac:dyDescent="0.25">
      <c r="A214" s="1" t="s">
        <v>701</v>
      </c>
      <c r="B214" s="1" t="s">
        <v>702</v>
      </c>
      <c r="C214" s="1" t="s">
        <v>312</v>
      </c>
      <c r="D214" s="1" t="s">
        <v>183</v>
      </c>
      <c r="E214" s="1" t="s">
        <v>313</v>
      </c>
      <c r="F214">
        <v>37</v>
      </c>
      <c r="G214" vm="129">
        <f t="shared" si="6"/>
        <v>41.6</v>
      </c>
      <c r="H21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Row],[DistTitle]]&amp;"]")/G214,"")</f>
        <v/>
      </c>
      <c r="I214" s="49">
        <f>IFERROR(CUBEVALUE("ThisWorkbookDataModel","[Measures].[Exp]","[Expenditures].[SchoolYear].["&amp;$N$6&amp;"]","[Expenditures].[DistTitle].["&amp;DistrictBySize[[#This Row],[DistTitle]]&amp;"]")/G214,"")</f>
        <v>31637.769471153842</v>
      </c>
      <c r="J214" s="49" t="e">
        <f t="shared" si="7"/>
        <v>#N/A</v>
      </c>
      <c r="K214" s="51" t="e">
        <f>IF(G214="",NA(),IF(DistrictBySize[[#This Row],[DistrictGroupTitle]]=$N$2,IF($N$7="All Objects",I214,H214),NA()))</f>
        <v>#N/A</v>
      </c>
    </row>
    <row r="215" spans="1:11" x14ac:dyDescent="0.25">
      <c r="A215" s="1" t="s">
        <v>701</v>
      </c>
      <c r="B215" s="1" t="s">
        <v>702</v>
      </c>
      <c r="C215" s="1" t="s">
        <v>316</v>
      </c>
      <c r="D215" s="1" t="s">
        <v>194</v>
      </c>
      <c r="E215" s="1" t="s">
        <v>317</v>
      </c>
      <c r="F215">
        <v>665.83</v>
      </c>
      <c r="G215" vm="208">
        <f t="shared" si="6"/>
        <v>630.75</v>
      </c>
      <c r="H21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Row],[DistTitle]]&amp;"]")/G215,"")</f>
        <v/>
      </c>
      <c r="I215" s="49">
        <f>IFERROR(CUBEVALUE("ThisWorkbookDataModel","[Measures].[Exp]","[Expenditures].[SchoolYear].["&amp;$N$6&amp;"]","[Expenditures].[DistTitle].["&amp;DistrictBySize[[#This Row],[DistTitle]]&amp;"]")/G215,"")</f>
        <v>16616.9148156956</v>
      </c>
      <c r="J215" s="49" t="e">
        <f t="shared" si="7"/>
        <v>#N/A</v>
      </c>
      <c r="K215" s="51" t="e">
        <f>IF(G215="",NA(),IF(DistrictBySize[[#This Row],[DistrictGroupTitle]]=$N$2,IF($N$7="All Objects",I215,H215),NA()))</f>
        <v>#N/A</v>
      </c>
    </row>
    <row r="216" spans="1:11" x14ac:dyDescent="0.25">
      <c r="A216" s="1" t="s">
        <v>701</v>
      </c>
      <c r="B216" s="1" t="s">
        <v>702</v>
      </c>
      <c r="C216" s="1" t="s">
        <v>26</v>
      </c>
      <c r="D216" s="1" t="s">
        <v>12</v>
      </c>
      <c r="E216" s="1" t="s">
        <v>27</v>
      </c>
      <c r="F216">
        <v>114.82</v>
      </c>
      <c r="G216" vm="138">
        <f t="shared" si="6"/>
        <v>124.81</v>
      </c>
      <c r="H21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Row],[DistTitle]]&amp;"]")/G216,"")</f>
        <v/>
      </c>
      <c r="I216" s="49">
        <f>IFERROR(CUBEVALUE("ThisWorkbookDataModel","[Measures].[Exp]","[Expenditures].[SchoolYear].["&amp;$N$6&amp;"]","[Expenditures].[DistTitle].["&amp;DistrictBySize[[#This Row],[DistTitle]]&amp;"]")/G216,"")</f>
        <v>16284.105119782069</v>
      </c>
      <c r="J216" s="49" t="e">
        <f t="shared" si="7"/>
        <v>#N/A</v>
      </c>
      <c r="K216" s="51" t="e">
        <f>IF(G216="",NA(),IF(DistrictBySize[[#This Row],[DistrictGroupTitle]]=$N$2,IF($N$7="All Objects",I216,H216),NA()))</f>
        <v>#N/A</v>
      </c>
    </row>
    <row r="217" spans="1:11" x14ac:dyDescent="0.25">
      <c r="A217" s="1" t="s">
        <v>701</v>
      </c>
      <c r="B217" s="1" t="s">
        <v>702</v>
      </c>
      <c r="C217" s="1" t="s">
        <v>225</v>
      </c>
      <c r="D217" s="1" t="s">
        <v>188</v>
      </c>
      <c r="E217" s="1" t="s">
        <v>226</v>
      </c>
      <c r="F217">
        <v>3737.56</v>
      </c>
      <c r="G217" vm="398">
        <f t="shared" si="6"/>
        <v>3604.91</v>
      </c>
      <c r="H21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Row],[DistTitle]]&amp;"]")/G217,"")</f>
        <v/>
      </c>
      <c r="I217" s="49">
        <f>IFERROR(CUBEVALUE("ThisWorkbookDataModel","[Measures].[Exp]","[Expenditures].[SchoolYear].["&amp;$N$6&amp;"]","[Expenditures].[DistTitle].["&amp;DistrictBySize[[#This Row],[DistTitle]]&amp;"]")/G217,"")</f>
        <v>14718.154217442321</v>
      </c>
      <c r="J217" s="49" vm="398">
        <f t="shared" si="7"/>
        <v>3604.91</v>
      </c>
      <c r="K217" s="51">
        <f>IF(G217="",NA(),IF(DistrictBySize[[#This Row],[DistrictGroupTitle]]=$N$2,IF($N$7="All Objects",I217,H217),NA()))</f>
        <v>14718.154217442321</v>
      </c>
    </row>
    <row r="218" spans="1:11" x14ac:dyDescent="0.25">
      <c r="A218" s="1" t="s">
        <v>701</v>
      </c>
      <c r="B218" s="1" t="s">
        <v>702</v>
      </c>
      <c r="C218" s="1" t="s">
        <v>280</v>
      </c>
      <c r="D218" s="1" t="s">
        <v>188</v>
      </c>
      <c r="E218" s="1" t="s">
        <v>281</v>
      </c>
      <c r="F218">
        <v>3233.59</v>
      </c>
      <c r="G218" vm="92">
        <f t="shared" si="6"/>
        <v>3214.91</v>
      </c>
      <c r="H21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Row],[DistTitle]]&amp;"]")/G218,"")</f>
        <v/>
      </c>
      <c r="I218" s="49">
        <f>IFERROR(CUBEVALUE("ThisWorkbookDataModel","[Measures].[Exp]","[Expenditures].[SchoolYear].["&amp;$N$6&amp;"]","[Expenditures].[DistTitle].["&amp;DistrictBySize[[#This Row],[DistTitle]]&amp;"]")/G218,"")</f>
        <v>18482.381656096131</v>
      </c>
      <c r="J218" s="49" vm="92">
        <f t="shared" si="7"/>
        <v>3214.91</v>
      </c>
      <c r="K218" s="51">
        <f>IF(G218="",NA(),IF(DistrictBySize[[#This Row],[DistrictGroupTitle]]=$N$2,IF($N$7="All Objects",I218,H218),NA()))</f>
        <v>18482.381656096131</v>
      </c>
    </row>
    <row r="219" spans="1:11" x14ac:dyDescent="0.25">
      <c r="A219" s="1" t="s">
        <v>701</v>
      </c>
      <c r="B219" s="1" t="s">
        <v>702</v>
      </c>
      <c r="C219" s="1" t="s">
        <v>586</v>
      </c>
      <c r="D219" s="1" t="s">
        <v>194</v>
      </c>
      <c r="E219" s="1" t="s">
        <v>587</v>
      </c>
      <c r="F219">
        <v>966.23</v>
      </c>
      <c r="G219" vm="272">
        <f t="shared" si="6"/>
        <v>929.61</v>
      </c>
      <c r="H21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Row],[DistTitle]]&amp;"]")/G219,"")</f>
        <v/>
      </c>
      <c r="I219" s="49">
        <f>IFERROR(CUBEVALUE("ThisWorkbookDataModel","[Measures].[Exp]","[Expenditures].[SchoolYear].["&amp;$N$6&amp;"]","[Expenditures].[DistTitle].["&amp;DistrictBySize[[#This Row],[DistTitle]]&amp;"]")/G219,"")</f>
        <v>16440.830165338153</v>
      </c>
      <c r="J219" s="49" t="e">
        <f t="shared" si="7"/>
        <v>#N/A</v>
      </c>
      <c r="K219" s="51" t="e">
        <f>IF(G219="",NA(),IF(DistrictBySize[[#This Row],[DistrictGroupTitle]]=$N$2,IF($N$7="All Objects",I219,H219),NA()))</f>
        <v>#N/A</v>
      </c>
    </row>
    <row r="220" spans="1:11" x14ac:dyDescent="0.25">
      <c r="A220" s="1" t="s">
        <v>701</v>
      </c>
      <c r="B220" s="1" t="s">
        <v>702</v>
      </c>
      <c r="C220" s="1" t="s">
        <v>66</v>
      </c>
      <c r="D220" s="1" t="s">
        <v>12</v>
      </c>
      <c r="E220" s="1" t="s">
        <v>67</v>
      </c>
      <c r="F220">
        <v>360</v>
      </c>
      <c r="G220" vm="386">
        <f t="shared" si="6"/>
        <v>331.2</v>
      </c>
      <c r="H22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Row],[DistTitle]]&amp;"]")/G220,"")</f>
        <v/>
      </c>
      <c r="I220" s="49">
        <f>IFERROR(CUBEVALUE("ThisWorkbookDataModel","[Measures].[Exp]","[Expenditures].[SchoolYear].["&amp;$N$6&amp;"]","[Expenditures].[DistTitle].["&amp;DistrictBySize[[#This Row],[DistTitle]]&amp;"]")/G220,"")</f>
        <v>21731.231884057972</v>
      </c>
      <c r="J220" s="49" t="e">
        <f t="shared" si="7"/>
        <v>#N/A</v>
      </c>
      <c r="K220" s="51" t="e">
        <f>IF(G220="",NA(),IF(DistrictBySize[[#This Row],[DistrictGroupTitle]]=$N$2,IF($N$7="All Objects",I220,H220),NA()))</f>
        <v>#N/A</v>
      </c>
    </row>
    <row r="221" spans="1:11" x14ac:dyDescent="0.25">
      <c r="A221" s="1" t="s">
        <v>701</v>
      </c>
      <c r="B221" s="1" t="s">
        <v>702</v>
      </c>
      <c r="C221" s="1" t="s">
        <v>120</v>
      </c>
      <c r="D221" s="1" t="s">
        <v>12</v>
      </c>
      <c r="E221" s="1" t="s">
        <v>121</v>
      </c>
      <c r="F221">
        <v>481.08</v>
      </c>
      <c r="G221" vm="287">
        <f t="shared" si="6"/>
        <v>499.34</v>
      </c>
      <c r="H22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Row],[DistTitle]]&amp;"]")/G221,"")</f>
        <v/>
      </c>
      <c r="I221" s="49">
        <f>IFERROR(CUBEVALUE("ThisWorkbookDataModel","[Measures].[Exp]","[Expenditures].[SchoolYear].["&amp;$N$6&amp;"]","[Expenditures].[DistTitle].["&amp;DistrictBySize[[#This Row],[DistTitle]]&amp;"]")/G221,"")</f>
        <v>19807.203088076265</v>
      </c>
      <c r="J221" s="49" t="e">
        <f t="shared" si="7"/>
        <v>#N/A</v>
      </c>
      <c r="K221" s="51" t="e">
        <f>IF(G221="",NA(),IF(DistrictBySize[[#This Row],[DistrictGroupTitle]]=$N$2,IF($N$7="All Objects",I221,H221),NA()))</f>
        <v>#N/A</v>
      </c>
    </row>
    <row r="222" spans="1:11" x14ac:dyDescent="0.25">
      <c r="A222" s="1" t="s">
        <v>701</v>
      </c>
      <c r="B222" s="1" t="s">
        <v>702</v>
      </c>
      <c r="C222" s="1" t="s">
        <v>418</v>
      </c>
      <c r="D222" s="1" t="s">
        <v>194</v>
      </c>
      <c r="E222" s="1" t="s">
        <v>419</v>
      </c>
      <c r="F222">
        <v>714.44</v>
      </c>
      <c r="G222" vm="303">
        <f t="shared" si="6"/>
        <v>728.57</v>
      </c>
      <c r="H22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Row],[DistTitle]]&amp;"]")/G222,"")</f>
        <v/>
      </c>
      <c r="I222" s="49">
        <f>IFERROR(CUBEVALUE("ThisWorkbookDataModel","[Measures].[Exp]","[Expenditures].[SchoolYear].["&amp;$N$6&amp;"]","[Expenditures].[DistTitle].["&amp;DistrictBySize[[#This Row],[DistTitle]]&amp;"]")/G222,"")</f>
        <v>16746.98826468287</v>
      </c>
      <c r="J222" s="49" t="e">
        <f t="shared" si="7"/>
        <v>#N/A</v>
      </c>
      <c r="K222" s="51" t="e">
        <f>IF(G222="",NA(),IF(DistrictBySize[[#This Row],[DistrictGroupTitle]]=$N$2,IF($N$7="All Objects",I222,H222),NA()))</f>
        <v>#N/A</v>
      </c>
    </row>
    <row r="223" spans="1:11" x14ac:dyDescent="0.25">
      <c r="A223" s="1" t="s">
        <v>701</v>
      </c>
      <c r="B223" s="1" t="s">
        <v>702</v>
      </c>
      <c r="C223" s="1" t="s">
        <v>334</v>
      </c>
      <c r="D223" s="1" t="s">
        <v>197</v>
      </c>
      <c r="E223" s="1" t="s">
        <v>335</v>
      </c>
      <c r="F223">
        <v>14346.37</v>
      </c>
      <c r="G223" vm="203">
        <f t="shared" si="6"/>
        <v>14360.2</v>
      </c>
      <c r="H22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Row],[DistTitle]]&amp;"]")/G223,"")</f>
        <v/>
      </c>
      <c r="I223" s="49">
        <f>IFERROR(CUBEVALUE("ThisWorkbookDataModel","[Measures].[Exp]","[Expenditures].[SchoolYear].["&amp;$N$6&amp;"]","[Expenditures].[DistTitle].["&amp;DistrictBySize[[#This Row],[DistTitle]]&amp;"]")/G223,"")</f>
        <v>21095.12469394576</v>
      </c>
      <c r="J223" s="49" t="e">
        <f t="shared" si="7"/>
        <v>#N/A</v>
      </c>
      <c r="K223" s="51" t="e">
        <f>IF(G223="",NA(),IF(DistrictBySize[[#This Row],[DistrictGroupTitle]]=$N$2,IF($N$7="All Objects",I223,H223),NA()))</f>
        <v>#N/A</v>
      </c>
    </row>
    <row r="224" spans="1:11" x14ac:dyDescent="0.25">
      <c r="A224" s="1" t="s">
        <v>701</v>
      </c>
      <c r="B224" s="1" t="s">
        <v>702</v>
      </c>
      <c r="C224" s="1" t="s">
        <v>42</v>
      </c>
      <c r="D224" s="1" t="s">
        <v>194</v>
      </c>
      <c r="E224" s="1" t="s">
        <v>43</v>
      </c>
      <c r="F224">
        <v>511.08</v>
      </c>
      <c r="G224" vm="155">
        <f t="shared" si="6"/>
        <v>428.57</v>
      </c>
      <c r="H22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Row],[DistTitle]]&amp;"]")/G224,"")</f>
        <v/>
      </c>
      <c r="I224" s="49">
        <f>IFERROR(CUBEVALUE("ThisWorkbookDataModel","[Measures].[Exp]","[Expenditures].[SchoolYear].["&amp;$N$6&amp;"]","[Expenditures].[DistTitle].["&amp;DistrictBySize[[#This Row],[DistTitle]]&amp;"]")/G224,"")</f>
        <v>19565.66633222111</v>
      </c>
      <c r="J224" s="49" t="e">
        <f t="shared" si="7"/>
        <v>#N/A</v>
      </c>
      <c r="K224" s="51" t="e">
        <f>IF(G224="",NA(),IF(DistrictBySize[[#This Row],[DistrictGroupTitle]]=$N$2,IF($N$7="All Objects",I224,H224),NA()))</f>
        <v>#N/A</v>
      </c>
    </row>
    <row r="225" spans="1:11" x14ac:dyDescent="0.25">
      <c r="A225" s="1" t="s">
        <v>701</v>
      </c>
      <c r="B225" s="1" t="s">
        <v>702</v>
      </c>
      <c r="C225" s="1" t="s">
        <v>206</v>
      </c>
      <c r="D225" s="1" t="s">
        <v>197</v>
      </c>
      <c r="E225" s="1" t="s">
        <v>207</v>
      </c>
      <c r="F225">
        <v>13882.96</v>
      </c>
      <c r="G225" vm="365">
        <f t="shared" si="6"/>
        <v>13801.33</v>
      </c>
      <c r="H22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Row],[DistTitle]]&amp;"]")/G225,"")</f>
        <v/>
      </c>
      <c r="I225" s="49">
        <f>IFERROR(CUBEVALUE("ThisWorkbookDataModel","[Measures].[Exp]","[Expenditures].[SchoolYear].["&amp;$N$6&amp;"]","[Expenditures].[DistTitle].["&amp;DistrictBySize[[#This Row],[DistTitle]]&amp;"]")/G225,"")</f>
        <v>16866.03653198641</v>
      </c>
      <c r="J225" s="49" t="e">
        <f t="shared" si="7"/>
        <v>#N/A</v>
      </c>
      <c r="K225" s="51" t="e">
        <f>IF(G225="",NA(),IF(DistrictBySize[[#This Row],[DistrictGroupTitle]]=$N$2,IF($N$7="All Objects",I225,H225),NA()))</f>
        <v>#N/A</v>
      </c>
    </row>
    <row r="226" spans="1:11" x14ac:dyDescent="0.25">
      <c r="A226" s="1" t="s">
        <v>701</v>
      </c>
      <c r="B226" s="1" t="s">
        <v>702</v>
      </c>
      <c r="C226" s="1" t="s">
        <v>242</v>
      </c>
      <c r="D226" s="1" t="s">
        <v>188</v>
      </c>
      <c r="E226" s="1" t="s">
        <v>243</v>
      </c>
      <c r="F226">
        <v>4155.71</v>
      </c>
      <c r="G226" vm="402">
        <f t="shared" si="6"/>
        <v>4043.48</v>
      </c>
      <c r="H22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Row],[DistTitle]]&amp;"]")/G226,"")</f>
        <v/>
      </c>
      <c r="I226" s="49">
        <f>IFERROR(CUBEVALUE("ThisWorkbookDataModel","[Measures].[Exp]","[Expenditures].[SchoolYear].["&amp;$N$6&amp;"]","[Expenditures].[DistTitle].["&amp;DistrictBySize[[#This Row],[DistTitle]]&amp;"]")/G226,"")</f>
        <v>16133.07396598969</v>
      </c>
      <c r="J226" s="49" vm="402">
        <f t="shared" si="7"/>
        <v>4043.48</v>
      </c>
      <c r="K226" s="51">
        <f>IF(G226="",NA(),IF(DistrictBySize[[#This Row],[DistrictGroupTitle]]=$N$2,IF($N$7="All Objects",I226,H226),NA()))</f>
        <v>16133.07396598969</v>
      </c>
    </row>
    <row r="227" spans="1:11" x14ac:dyDescent="0.25">
      <c r="A227" s="1" t="s">
        <v>701</v>
      </c>
      <c r="B227" s="1" t="s">
        <v>702</v>
      </c>
      <c r="C227" s="1" t="s">
        <v>14</v>
      </c>
      <c r="D227" s="1" t="s">
        <v>12</v>
      </c>
      <c r="E227" s="1" t="s">
        <v>15</v>
      </c>
      <c r="F227">
        <v>392.69</v>
      </c>
      <c r="G227" vm="206">
        <f t="shared" si="6"/>
        <v>397.04</v>
      </c>
      <c r="H22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Row],[DistTitle]]&amp;"]")/G227,"")</f>
        <v/>
      </c>
      <c r="I227" s="49">
        <f>IFERROR(CUBEVALUE("ThisWorkbookDataModel","[Measures].[Exp]","[Expenditures].[SchoolYear].["&amp;$N$6&amp;"]","[Expenditures].[DistTitle].["&amp;DistrictBySize[[#This Row],[DistTitle]]&amp;"]")/G227,"")</f>
        <v>16497.980102760426</v>
      </c>
      <c r="J227" s="49" t="e">
        <f t="shared" si="7"/>
        <v>#N/A</v>
      </c>
      <c r="K227" s="51" t="e">
        <f>IF(G227="",NA(),IF(DistrictBySize[[#This Row],[DistrictGroupTitle]]=$N$2,IF($N$7="All Objects",I227,H227),NA()))</f>
        <v>#N/A</v>
      </c>
    </row>
    <row r="228" spans="1:11" x14ac:dyDescent="0.25">
      <c r="A228" s="1" t="s">
        <v>701</v>
      </c>
      <c r="B228" s="1" t="s">
        <v>702</v>
      </c>
      <c r="C228" s="1" t="s">
        <v>558</v>
      </c>
      <c r="D228" s="1" t="s">
        <v>200</v>
      </c>
      <c r="E228" s="1" t="s">
        <v>559</v>
      </c>
      <c r="F228">
        <v>1468.18</v>
      </c>
      <c r="G228" vm="127">
        <f t="shared" si="6"/>
        <v>1503.99</v>
      </c>
      <c r="H22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Row],[DistTitle]]&amp;"]")/G228,"")</f>
        <v/>
      </c>
      <c r="I228" s="49">
        <f>IFERROR(CUBEVALUE("ThisWorkbookDataModel","[Measures].[Exp]","[Expenditures].[SchoolYear].["&amp;$N$6&amp;"]","[Expenditures].[DistTitle].["&amp;DistrictBySize[[#This Row],[DistTitle]]&amp;"]")/G228,"")</f>
        <v>16656.301817166339</v>
      </c>
      <c r="J228" s="49" t="e">
        <f t="shared" si="7"/>
        <v>#N/A</v>
      </c>
      <c r="K228" s="51" t="e">
        <f>IF(G228="",NA(),IF(DistrictBySize[[#This Row],[DistrictGroupTitle]]=$N$2,IF($N$7="All Objects",I228,H228),NA()))</f>
        <v>#N/A</v>
      </c>
    </row>
    <row r="229" spans="1:11" x14ac:dyDescent="0.25">
      <c r="A229" s="1" t="s">
        <v>701</v>
      </c>
      <c r="B229" s="1" t="s">
        <v>702</v>
      </c>
      <c r="C229" s="1" t="s">
        <v>342</v>
      </c>
      <c r="D229" s="1" t="s">
        <v>191</v>
      </c>
      <c r="E229" s="1" t="s">
        <v>343</v>
      </c>
      <c r="F229">
        <v>2952.09</v>
      </c>
      <c r="G229" vm="323">
        <f t="shared" si="6"/>
        <v>3042.62</v>
      </c>
      <c r="H22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Row],[DistTitle]]&amp;"]")/G229,"")</f>
        <v/>
      </c>
      <c r="I229" s="49">
        <f>IFERROR(CUBEVALUE("ThisWorkbookDataModel","[Measures].[Exp]","[Expenditures].[SchoolYear].["&amp;$N$6&amp;"]","[Expenditures].[DistTitle].["&amp;DistrictBySize[[#This Row],[DistTitle]]&amp;"]")/G229,"")</f>
        <v>18356.269057588524</v>
      </c>
      <c r="J229" s="49" t="e">
        <f t="shared" si="7"/>
        <v>#N/A</v>
      </c>
      <c r="K229" s="51" t="e">
        <f>IF(G229="",NA(),IF(DistrictBySize[[#This Row],[DistrictGroupTitle]]=$N$2,IF($N$7="All Objects",I229,H229),NA()))</f>
        <v>#N/A</v>
      </c>
    </row>
    <row r="230" spans="1:11" x14ac:dyDescent="0.25">
      <c r="A230" s="1" t="s">
        <v>701</v>
      </c>
      <c r="B230" s="1" t="s">
        <v>702</v>
      </c>
      <c r="C230" s="1" t="s">
        <v>590</v>
      </c>
      <c r="D230" s="1" t="s">
        <v>191</v>
      </c>
      <c r="E230" s="1" t="s">
        <v>591</v>
      </c>
      <c r="F230">
        <v>2120.14</v>
      </c>
      <c r="G230" vm="219">
        <f t="shared" si="6"/>
        <v>2113.2600000000002</v>
      </c>
      <c r="H23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Row],[DistTitle]]&amp;"]")/G230,"")</f>
        <v/>
      </c>
      <c r="I230" s="49">
        <f>IFERROR(CUBEVALUE("ThisWorkbookDataModel","[Measures].[Exp]","[Expenditures].[SchoolYear].["&amp;$N$6&amp;"]","[Expenditures].[DistTitle].["&amp;DistrictBySize[[#This Row],[DistTitle]]&amp;"]")/G230,"")</f>
        <v>18248.469483168181</v>
      </c>
      <c r="J230" s="49" t="e">
        <f t="shared" si="7"/>
        <v>#N/A</v>
      </c>
      <c r="K230" s="51" t="e">
        <f>IF(G230="",NA(),IF(DistrictBySize[[#This Row],[DistrictGroupTitle]]=$N$2,IF($N$7="All Objects",I230,H230),NA()))</f>
        <v>#N/A</v>
      </c>
    </row>
    <row r="231" spans="1:11" x14ac:dyDescent="0.25">
      <c r="A231" s="1" t="s">
        <v>701</v>
      </c>
      <c r="B231" s="1" t="s">
        <v>702</v>
      </c>
      <c r="C231" s="1" t="s">
        <v>392</v>
      </c>
      <c r="D231" s="1" t="s">
        <v>183</v>
      </c>
      <c r="E231" s="1" t="s">
        <v>393</v>
      </c>
      <c r="F231">
        <v>25</v>
      </c>
      <c r="G231" vm="96">
        <f t="shared" si="6"/>
        <v>27.1</v>
      </c>
      <c r="H23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Row],[DistTitle]]&amp;"]")/G231,"")</f>
        <v/>
      </c>
      <c r="I231" s="49">
        <f>IFERROR(CUBEVALUE("ThisWorkbookDataModel","[Measures].[Exp]","[Expenditures].[SchoolYear].["&amp;$N$6&amp;"]","[Expenditures].[DistTitle].["&amp;DistrictBySize[[#This Row],[DistTitle]]&amp;"]")/G231,"")</f>
        <v>31445.703321033212</v>
      </c>
      <c r="J231" s="49" t="e">
        <f t="shared" si="7"/>
        <v>#N/A</v>
      </c>
      <c r="K231" s="51" t="e">
        <f>IF(G231="",NA(),IF(DistrictBySize[[#This Row],[DistrictGroupTitle]]=$N$2,IF($N$7="All Objects",I231,H231),NA()))</f>
        <v>#N/A</v>
      </c>
    </row>
    <row r="232" spans="1:11" x14ac:dyDescent="0.25">
      <c r="A232" s="1" t="s">
        <v>701</v>
      </c>
      <c r="B232" s="1" t="s">
        <v>702</v>
      </c>
      <c r="C232" s="1" t="s">
        <v>244</v>
      </c>
      <c r="D232" s="1" t="s">
        <v>183</v>
      </c>
      <c r="E232" s="1" t="s">
        <v>245</v>
      </c>
      <c r="F232">
        <v>55.38</v>
      </c>
      <c r="G232" vm="201">
        <f t="shared" si="6"/>
        <v>26.4</v>
      </c>
      <c r="H23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Row],[DistTitle]]&amp;"]")/G232,"")</f>
        <v/>
      </c>
      <c r="I232" s="49">
        <f>IFERROR(CUBEVALUE("ThisWorkbookDataModel","[Measures].[Exp]","[Expenditures].[SchoolYear].["&amp;$N$6&amp;"]","[Expenditures].[DistTitle].["&amp;DistrictBySize[[#This Row],[DistTitle]]&amp;"]")/G232,"")</f>
        <v>70764.311742424252</v>
      </c>
      <c r="J232" s="49" t="e">
        <f t="shared" si="7"/>
        <v>#N/A</v>
      </c>
      <c r="K232" s="51" t="e">
        <f>IF(G232="",NA(),IF(DistrictBySize[[#This Row],[DistrictGroupTitle]]=$N$2,IF($N$7="All Objects",I232,H232),NA()))</f>
        <v>#N/A</v>
      </c>
    </row>
    <row r="233" spans="1:11" x14ac:dyDescent="0.25">
      <c r="A233" s="1" t="s">
        <v>701</v>
      </c>
      <c r="B233" s="1" t="s">
        <v>702</v>
      </c>
      <c r="C233" s="1" t="s">
        <v>174</v>
      </c>
      <c r="D233" s="1" t="s">
        <v>12</v>
      </c>
      <c r="E233" s="1" t="s">
        <v>175</v>
      </c>
      <c r="F233">
        <v>149.85</v>
      </c>
      <c r="G233" vm="128">
        <f t="shared" si="6"/>
        <v>147.33000000000001</v>
      </c>
      <c r="H23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Row],[DistTitle]]&amp;"]")/G233,"")</f>
        <v/>
      </c>
      <c r="I233" s="49">
        <f>IFERROR(CUBEVALUE("ThisWorkbookDataModel","[Measures].[Exp]","[Expenditures].[SchoolYear].["&amp;$N$6&amp;"]","[Expenditures].[DistTitle].["&amp;DistrictBySize[[#This Row],[DistTitle]]&amp;"]")/G233,"")</f>
        <v>31011.391026946309</v>
      </c>
      <c r="J233" s="49" t="e">
        <f t="shared" si="7"/>
        <v>#N/A</v>
      </c>
      <c r="K233" s="51" t="e">
        <f>IF(G233="",NA(),IF(DistrictBySize[[#This Row],[DistrictGroupTitle]]=$N$2,IF($N$7="All Objects",I233,H233),NA()))</f>
        <v>#N/A</v>
      </c>
    </row>
    <row r="234" spans="1:11" x14ac:dyDescent="0.25">
      <c r="A234" s="1" t="s">
        <v>701</v>
      </c>
      <c r="B234" s="1" t="s">
        <v>702</v>
      </c>
      <c r="C234" s="1" t="s">
        <v>284</v>
      </c>
      <c r="D234" s="1" t="s">
        <v>200</v>
      </c>
      <c r="E234" s="1" t="s">
        <v>285</v>
      </c>
      <c r="F234">
        <v>1739.76</v>
      </c>
      <c r="G234" vm="122">
        <f t="shared" si="6"/>
        <v>1712.39</v>
      </c>
      <c r="H23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Row],[DistTitle]]&amp;"]")/G234,"")</f>
        <v/>
      </c>
      <c r="I234" s="49">
        <f>IFERROR(CUBEVALUE("ThisWorkbookDataModel","[Measures].[Exp]","[Expenditures].[SchoolYear].["&amp;$N$6&amp;"]","[Expenditures].[DistTitle].["&amp;DistrictBySize[[#This Row],[DistTitle]]&amp;"]")/G234,"")</f>
        <v>17644.348144990334</v>
      </c>
      <c r="J234" s="49" t="e">
        <f t="shared" si="7"/>
        <v>#N/A</v>
      </c>
      <c r="K234" s="51" t="e">
        <f>IF(G234="",NA(),IF(DistrictBySize[[#This Row],[DistrictGroupTitle]]=$N$2,IF($N$7="All Objects",I234,H234),NA()))</f>
        <v>#N/A</v>
      </c>
    </row>
    <row r="235" spans="1:11" x14ac:dyDescent="0.25">
      <c r="A235" s="1" t="s">
        <v>701</v>
      </c>
      <c r="B235" s="1" t="s">
        <v>702</v>
      </c>
      <c r="C235" s="1" t="s">
        <v>484</v>
      </c>
      <c r="D235" s="1" t="s">
        <v>194</v>
      </c>
      <c r="E235" s="1" t="s">
        <v>485</v>
      </c>
      <c r="F235">
        <v>797.64</v>
      </c>
      <c r="G235" vm="98">
        <f t="shared" si="6"/>
        <v>783.45</v>
      </c>
      <c r="H23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Row],[DistTitle]]&amp;"]")/G235,"")</f>
        <v/>
      </c>
      <c r="I235" s="49">
        <f>IFERROR(CUBEVALUE("ThisWorkbookDataModel","[Measures].[Exp]","[Expenditures].[SchoolYear].["&amp;$N$6&amp;"]","[Expenditures].[DistTitle].["&amp;DistrictBySize[[#This Row],[DistTitle]]&amp;"]")/G235,"")</f>
        <v>19915.468785500034</v>
      </c>
      <c r="J235" s="49" t="e">
        <f t="shared" si="7"/>
        <v>#N/A</v>
      </c>
      <c r="K235" s="51" t="e">
        <f>IF(G235="",NA(),IF(DistrictBySize[[#This Row],[DistrictGroupTitle]]=$N$2,IF($N$7="All Objects",I235,H235),NA()))</f>
        <v>#N/A</v>
      </c>
    </row>
    <row r="236" spans="1:11" x14ac:dyDescent="0.25">
      <c r="A236" s="1" t="s">
        <v>701</v>
      </c>
      <c r="B236" s="1" t="s">
        <v>702</v>
      </c>
      <c r="C236" s="1" t="s">
        <v>302</v>
      </c>
      <c r="D236" s="1" t="s">
        <v>183</v>
      </c>
      <c r="E236" s="1" t="s">
        <v>303</v>
      </c>
      <c r="F236">
        <v>62.2</v>
      </c>
      <c r="G236" vm="179">
        <f t="shared" si="6"/>
        <v>58.1</v>
      </c>
      <c r="H23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Row],[DistTitle]]&amp;"]")/G236,"")</f>
        <v/>
      </c>
      <c r="I236" s="49">
        <f>IFERROR(CUBEVALUE("ThisWorkbookDataModel","[Measures].[Exp]","[Expenditures].[SchoolYear].["&amp;$N$6&amp;"]","[Expenditures].[DistTitle].["&amp;DistrictBySize[[#This Row],[DistTitle]]&amp;"]")/G236,"")</f>
        <v>20868.94148020654</v>
      </c>
      <c r="J236" s="49" t="e">
        <f t="shared" si="7"/>
        <v>#N/A</v>
      </c>
      <c r="K236" s="51" t="e">
        <f>IF(G236="",NA(),IF(DistrictBySize[[#This Row],[DistrictGroupTitle]]=$N$2,IF($N$7="All Objects",I236,H236),NA()))</f>
        <v>#N/A</v>
      </c>
    </row>
    <row r="237" spans="1:11" x14ac:dyDescent="0.25">
      <c r="A237" s="1" t="s">
        <v>701</v>
      </c>
      <c r="B237" s="1" t="s">
        <v>702</v>
      </c>
      <c r="C237" s="1" t="s">
        <v>322</v>
      </c>
      <c r="D237" s="1" t="s">
        <v>228</v>
      </c>
      <c r="E237" s="1" t="s">
        <v>323</v>
      </c>
      <c r="F237">
        <v>49743.32</v>
      </c>
      <c r="G237" vm="99">
        <f t="shared" si="6"/>
        <v>49790.9</v>
      </c>
      <c r="H23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Row],[DistTitle]]&amp;"]")/G237,"")</f>
        <v/>
      </c>
      <c r="I237" s="49">
        <f>IFERROR(CUBEVALUE("ThisWorkbookDataModel","[Measures].[Exp]","[Expenditures].[SchoolYear].["&amp;$N$6&amp;"]","[Expenditures].[DistTitle].["&amp;DistrictBySize[[#This Row],[DistTitle]]&amp;"]")/G237,"")</f>
        <v>22861.3688659976</v>
      </c>
      <c r="J237" s="49" t="e">
        <f t="shared" si="7"/>
        <v>#N/A</v>
      </c>
      <c r="K237" s="51" t="e">
        <f>IF(G237="",NA(),IF(DistrictBySize[[#This Row],[DistrictGroupTitle]]=$N$2,IF($N$7="All Objects",I237,H237),NA()))</f>
        <v>#N/A</v>
      </c>
    </row>
    <row r="238" spans="1:11" x14ac:dyDescent="0.25">
      <c r="A238" s="1" t="s">
        <v>701</v>
      </c>
      <c r="B238" s="1" t="s">
        <v>702</v>
      </c>
      <c r="C238" s="1" t="s">
        <v>490</v>
      </c>
      <c r="D238" s="1" t="s">
        <v>188</v>
      </c>
      <c r="E238" s="1" t="s">
        <v>491</v>
      </c>
      <c r="F238">
        <v>4410.29</v>
      </c>
      <c r="G238" vm="364">
        <f t="shared" si="6"/>
        <v>4311.29</v>
      </c>
      <c r="H23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Row],[DistTitle]]&amp;"]")/G238,"")</f>
        <v/>
      </c>
      <c r="I238" s="49">
        <f>IFERROR(CUBEVALUE("ThisWorkbookDataModel","[Measures].[Exp]","[Expenditures].[SchoolYear].["&amp;$N$6&amp;"]","[Expenditures].[DistTitle].["&amp;DistrictBySize[[#This Row],[DistTitle]]&amp;"]")/G238,"")</f>
        <v>19955.606363756553</v>
      </c>
      <c r="J238" s="49" vm="364">
        <f t="shared" si="7"/>
        <v>4311.29</v>
      </c>
      <c r="K238" s="51">
        <f>IF(G238="",NA(),IF(DistrictBySize[[#This Row],[DistrictGroupTitle]]=$N$2,IF($N$7="All Objects",I238,H238),NA()))</f>
        <v>19955.606363756553</v>
      </c>
    </row>
    <row r="239" spans="1:11" x14ac:dyDescent="0.25">
      <c r="A239" s="1" t="s">
        <v>701</v>
      </c>
      <c r="B239" s="1" t="s">
        <v>702</v>
      </c>
      <c r="C239" s="1" t="s">
        <v>638</v>
      </c>
      <c r="D239" s="1" t="s">
        <v>188</v>
      </c>
      <c r="E239" s="1" t="s">
        <v>639</v>
      </c>
      <c r="F239">
        <v>3650.86</v>
      </c>
      <c r="G239" vm="358">
        <f t="shared" si="6"/>
        <v>3692.75</v>
      </c>
      <c r="H23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Row],[DistTitle]]&amp;"]")/G239,"")</f>
        <v/>
      </c>
      <c r="I239" s="49">
        <f>IFERROR(CUBEVALUE("ThisWorkbookDataModel","[Measures].[Exp]","[Expenditures].[SchoolYear].["&amp;$N$6&amp;"]","[Expenditures].[DistTitle].["&amp;DistrictBySize[[#This Row],[DistTitle]]&amp;"]")/G239,"")</f>
        <v>16908.644256990046</v>
      </c>
      <c r="J239" s="49" vm="358">
        <f t="shared" si="7"/>
        <v>3692.75</v>
      </c>
      <c r="K239" s="51">
        <f>IF(G239="",NA(),IF(DistrictBySize[[#This Row],[DistrictGroupTitle]]=$N$2,IF($N$7="All Objects",I239,H239),NA()))</f>
        <v>16908.644256990046</v>
      </c>
    </row>
    <row r="240" spans="1:11" x14ac:dyDescent="0.25">
      <c r="A240" s="1" t="s">
        <v>701</v>
      </c>
      <c r="B240" s="1" t="s">
        <v>702</v>
      </c>
      <c r="C240" s="1" t="s">
        <v>128</v>
      </c>
      <c r="D240" s="1" t="s">
        <v>12</v>
      </c>
      <c r="E240" s="1" t="s">
        <v>129</v>
      </c>
      <c r="F240">
        <v>254.63</v>
      </c>
      <c r="G240" vm="184">
        <f t="shared" si="6"/>
        <v>255.8</v>
      </c>
      <c r="H24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Row],[DistTitle]]&amp;"]")/G240,"")</f>
        <v/>
      </c>
      <c r="I240" s="49">
        <f>IFERROR(CUBEVALUE("ThisWorkbookDataModel","[Measures].[Exp]","[Expenditures].[SchoolYear].["&amp;$N$6&amp;"]","[Expenditures].[DistTitle].["&amp;DistrictBySize[[#This Row],[DistTitle]]&amp;"]")/G240,"")</f>
        <v>23758.640578577015</v>
      </c>
      <c r="J240" s="49" t="e">
        <f t="shared" si="7"/>
        <v>#N/A</v>
      </c>
      <c r="K240" s="51" t="e">
        <f>IF(G240="",NA(),IF(DistrictBySize[[#This Row],[DistrictGroupTitle]]=$N$2,IF($N$7="All Objects",I240,H240),NA()))</f>
        <v>#N/A</v>
      </c>
    </row>
    <row r="241" spans="1:11" x14ac:dyDescent="0.25">
      <c r="A241" s="1" t="s">
        <v>701</v>
      </c>
      <c r="B241" s="1" t="s">
        <v>702</v>
      </c>
      <c r="C241" s="1" t="s">
        <v>223</v>
      </c>
      <c r="D241" s="1" t="s">
        <v>191</v>
      </c>
      <c r="E241" s="1" t="s">
        <v>224</v>
      </c>
      <c r="F241">
        <v>2584.7600000000002</v>
      </c>
      <c r="G241" vm="268">
        <f t="shared" si="6"/>
        <v>2565.9899999999998</v>
      </c>
      <c r="H24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Row],[DistTitle]]&amp;"]")/G241,"")</f>
        <v/>
      </c>
      <c r="I241" s="49">
        <f>IFERROR(CUBEVALUE("ThisWorkbookDataModel","[Measures].[Exp]","[Expenditures].[SchoolYear].["&amp;$N$6&amp;"]","[Expenditures].[DistTitle].["&amp;DistrictBySize[[#This Row],[DistTitle]]&amp;"]")/G241,"")</f>
        <v>18169.879660481922</v>
      </c>
      <c r="J241" s="49" t="e">
        <f t="shared" si="7"/>
        <v>#N/A</v>
      </c>
      <c r="K241" s="51" t="e">
        <f>IF(G241="",NA(),IF(DistrictBySize[[#This Row],[DistrictGroupTitle]]=$N$2,IF($N$7="All Objects",I241,H241),NA()))</f>
        <v>#N/A</v>
      </c>
    </row>
    <row r="242" spans="1:11" x14ac:dyDescent="0.25">
      <c r="A242" s="1" t="s">
        <v>701</v>
      </c>
      <c r="B242" s="1" t="s">
        <v>702</v>
      </c>
      <c r="C242" s="1" t="s">
        <v>480</v>
      </c>
      <c r="D242" s="1" t="s">
        <v>183</v>
      </c>
      <c r="E242" s="1" t="s">
        <v>481</v>
      </c>
      <c r="F242">
        <v>7.16</v>
      </c>
      <c r="G242" vm="191">
        <f t="shared" si="6"/>
        <v>9.9700000000000006</v>
      </c>
      <c r="H24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Row],[DistTitle]]&amp;"]")/G242,"")</f>
        <v/>
      </c>
      <c r="I242" s="49">
        <f>IFERROR(CUBEVALUE("ThisWorkbookDataModel","[Measures].[Exp]","[Expenditures].[SchoolYear].["&amp;$N$6&amp;"]","[Expenditures].[DistTitle].["&amp;DistrictBySize[[#This Row],[DistTitle]]&amp;"]")/G242,"")</f>
        <v>51847.178535606814</v>
      </c>
      <c r="J242" s="49" t="e">
        <f t="shared" si="7"/>
        <v>#N/A</v>
      </c>
      <c r="K242" s="51" t="e">
        <f>IF(G242="",NA(),IF(DistrictBySize[[#This Row],[DistrictGroupTitle]]=$N$2,IF($N$7="All Objects",I242,H242),NA()))</f>
        <v>#N/A</v>
      </c>
    </row>
    <row r="243" spans="1:11" x14ac:dyDescent="0.25">
      <c r="A243" s="1" t="s">
        <v>701</v>
      </c>
      <c r="B243" s="1" t="s">
        <v>702</v>
      </c>
      <c r="C243" s="1" t="s">
        <v>424</v>
      </c>
      <c r="D243" s="1" t="s">
        <v>188</v>
      </c>
      <c r="E243" s="1" t="s">
        <v>425</v>
      </c>
      <c r="F243">
        <v>4390.72</v>
      </c>
      <c r="G243" vm="403">
        <f t="shared" si="6"/>
        <v>4415.28</v>
      </c>
      <c r="H24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Row],[DistTitle]]&amp;"]")/G243,"")</f>
        <v/>
      </c>
      <c r="I243" s="49">
        <f>IFERROR(CUBEVALUE("ThisWorkbookDataModel","[Measures].[Exp]","[Expenditures].[SchoolYear].["&amp;$N$6&amp;"]","[Expenditures].[DistTitle].["&amp;DistrictBySize[[#This Row],[DistTitle]]&amp;"]")/G243,"")</f>
        <v>19222.161289884218</v>
      </c>
      <c r="J243" s="49" vm="403">
        <f t="shared" si="7"/>
        <v>4415.28</v>
      </c>
      <c r="K243" s="51">
        <f>IF(G243="",NA(),IF(DistrictBySize[[#This Row],[DistrictGroupTitle]]=$N$2,IF($N$7="All Objects",I243,H243),NA()))</f>
        <v>19222.161289884218</v>
      </c>
    </row>
    <row r="244" spans="1:11" x14ac:dyDescent="0.25">
      <c r="A244" s="1" t="s">
        <v>701</v>
      </c>
      <c r="B244" s="1" t="s">
        <v>702</v>
      </c>
      <c r="C244" s="1" t="s">
        <v>352</v>
      </c>
      <c r="D244" s="1" t="s">
        <v>219</v>
      </c>
      <c r="E244" s="1" t="s">
        <v>353</v>
      </c>
      <c r="F244">
        <v>9260.7800000000007</v>
      </c>
      <c r="G244" vm="166">
        <f t="shared" si="6"/>
        <v>9146.36</v>
      </c>
      <c r="H24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Row],[DistTitle]]&amp;"]")/G244,"")</f>
        <v/>
      </c>
      <c r="I244" s="49">
        <f>IFERROR(CUBEVALUE("ThisWorkbookDataModel","[Measures].[Exp]","[Expenditures].[SchoolYear].["&amp;$N$6&amp;"]","[Expenditures].[DistTitle].["&amp;DistrictBySize[[#This Row],[DistTitle]]&amp;"]")/G244,"")</f>
        <v>18578.673634101429</v>
      </c>
      <c r="J244" s="49" t="e">
        <f t="shared" si="7"/>
        <v>#N/A</v>
      </c>
      <c r="K244" s="51" t="e">
        <f>IF(G244="",NA(),IF(DistrictBySize[[#This Row],[DistrictGroupTitle]]=$N$2,IF($N$7="All Objects",I244,H244),NA()))</f>
        <v>#N/A</v>
      </c>
    </row>
    <row r="245" spans="1:11" x14ac:dyDescent="0.25">
      <c r="A245" s="1" t="s">
        <v>701</v>
      </c>
      <c r="B245" s="1" t="s">
        <v>702</v>
      </c>
      <c r="C245" s="1" t="s">
        <v>498</v>
      </c>
      <c r="D245" s="1" t="s">
        <v>12</v>
      </c>
      <c r="E245" s="1" t="s">
        <v>499</v>
      </c>
      <c r="F245">
        <v>108</v>
      </c>
      <c r="G245" vm="273">
        <f t="shared" si="6"/>
        <v>82.14</v>
      </c>
      <c r="H24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Row],[DistTitle]]&amp;"]")/G245,"")</f>
        <v/>
      </c>
      <c r="I245" s="49">
        <f>IFERROR(CUBEVALUE("ThisWorkbookDataModel","[Measures].[Exp]","[Expenditures].[SchoolYear].["&amp;$N$6&amp;"]","[Expenditures].[DistTitle].["&amp;DistrictBySize[[#This Row],[DistTitle]]&amp;"]")/G245,"")</f>
        <v>22301.530922814705</v>
      </c>
      <c r="J245" s="49" t="e">
        <f t="shared" si="7"/>
        <v>#N/A</v>
      </c>
      <c r="K245" s="51" t="e">
        <f>IF(G245="",NA(),IF(DistrictBySize[[#This Row],[DistrictGroupTitle]]=$N$2,IF($N$7="All Objects",I245,H245),NA()))</f>
        <v>#N/A</v>
      </c>
    </row>
    <row r="246" spans="1:11" x14ac:dyDescent="0.25">
      <c r="A246" s="1" t="s">
        <v>701</v>
      </c>
      <c r="B246" s="1" t="s">
        <v>702</v>
      </c>
      <c r="C246" s="1" t="s">
        <v>336</v>
      </c>
      <c r="D246" s="1" t="s">
        <v>183</v>
      </c>
      <c r="E246" s="1" t="s">
        <v>337</v>
      </c>
      <c r="F246">
        <v>41.36</v>
      </c>
      <c r="G246" vm="181">
        <f t="shared" si="6"/>
        <v>42.91</v>
      </c>
      <c r="H24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Row],[DistTitle]]&amp;"]")/G246,"")</f>
        <v/>
      </c>
      <c r="I246" s="49">
        <f>IFERROR(CUBEVALUE("ThisWorkbookDataModel","[Measures].[Exp]","[Expenditures].[SchoolYear].["&amp;$N$6&amp;"]","[Expenditures].[DistTitle].["&amp;DistrictBySize[[#This Row],[DistTitle]]&amp;"]")/G246,"")</f>
        <v>63583.044744814739</v>
      </c>
      <c r="J246" s="49" t="e">
        <f t="shared" si="7"/>
        <v>#N/A</v>
      </c>
      <c r="K246" s="51" t="e">
        <f>IF(G246="",NA(),IF(DistrictBySize[[#This Row],[DistrictGroupTitle]]=$N$2,IF($N$7="All Objects",I246,H246),NA()))</f>
        <v>#N/A</v>
      </c>
    </row>
    <row r="247" spans="1:11" x14ac:dyDescent="0.25">
      <c r="A247" s="1" t="s">
        <v>701</v>
      </c>
      <c r="B247" s="1" t="s">
        <v>702</v>
      </c>
      <c r="C247" s="1" t="s">
        <v>522</v>
      </c>
      <c r="D247" s="1" t="s">
        <v>219</v>
      </c>
      <c r="E247" s="1" t="s">
        <v>523</v>
      </c>
      <c r="F247">
        <v>9585.23</v>
      </c>
      <c r="G247" vm="173">
        <f t="shared" si="6"/>
        <v>9420.0300000000007</v>
      </c>
      <c r="H24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Row],[DistTitle]]&amp;"]")/G247,"")</f>
        <v/>
      </c>
      <c r="I247" s="49">
        <f>IFERROR(CUBEVALUE("ThisWorkbookDataModel","[Measures].[Exp]","[Expenditures].[SchoolYear].["&amp;$N$6&amp;"]","[Expenditures].[DistTitle].["&amp;DistrictBySize[[#This Row],[DistTitle]]&amp;"]")/G247,"")</f>
        <v>18930.240673331187</v>
      </c>
      <c r="J247" s="49" t="e">
        <f t="shared" si="7"/>
        <v>#N/A</v>
      </c>
      <c r="K247" s="51" t="e">
        <f>IF(G247="",NA(),IF(DistrictBySize[[#This Row],[DistrictGroupTitle]]=$N$2,IF($N$7="All Objects",I247,H247),NA()))</f>
        <v>#N/A</v>
      </c>
    </row>
    <row r="248" spans="1:11" x14ac:dyDescent="0.25">
      <c r="A248" s="1" t="s">
        <v>701</v>
      </c>
      <c r="B248" s="1" t="s">
        <v>702</v>
      </c>
      <c r="C248" s="1" t="s">
        <v>348</v>
      </c>
      <c r="D248" s="1" t="s">
        <v>219</v>
      </c>
      <c r="E248" s="1" t="s">
        <v>349</v>
      </c>
      <c r="F248">
        <v>7055.34</v>
      </c>
      <c r="G248" vm="298">
        <f t="shared" si="6"/>
        <v>7066.24</v>
      </c>
      <c r="H24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Row],[DistTitle]]&amp;"]")/G248,"")</f>
        <v/>
      </c>
      <c r="I248" s="49">
        <f>IFERROR(CUBEVALUE("ThisWorkbookDataModel","[Measures].[Exp]","[Expenditures].[SchoolYear].["&amp;$N$6&amp;"]","[Expenditures].[DistTitle].["&amp;DistrictBySize[[#This Row],[DistTitle]]&amp;"]")/G248,"")</f>
        <v>17944.508036805993</v>
      </c>
      <c r="J248" s="49" t="e">
        <f t="shared" si="7"/>
        <v>#N/A</v>
      </c>
      <c r="K248" s="51" t="e">
        <f>IF(G248="",NA(),IF(DistrictBySize[[#This Row],[DistrictGroupTitle]]=$N$2,IF($N$7="All Objects",I248,H248),NA()))</f>
        <v>#N/A</v>
      </c>
    </row>
    <row r="249" spans="1:11" x14ac:dyDescent="0.25">
      <c r="A249" s="1" t="s">
        <v>701</v>
      </c>
      <c r="B249" s="1" t="s">
        <v>702</v>
      </c>
      <c r="C249" s="1" t="s">
        <v>48</v>
      </c>
      <c r="D249" s="1" t="s">
        <v>194</v>
      </c>
      <c r="E249" s="1" t="s">
        <v>49</v>
      </c>
      <c r="F249">
        <v>551.9</v>
      </c>
      <c r="G249" vm="281">
        <f t="shared" si="6"/>
        <v>535.89</v>
      </c>
      <c r="H24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Row],[DistTitle]]&amp;"]")/G249,"")</f>
        <v/>
      </c>
      <c r="I249" s="49">
        <f>IFERROR(CUBEVALUE("ThisWorkbookDataModel","[Measures].[Exp]","[Expenditures].[SchoolYear].["&amp;$N$6&amp;"]","[Expenditures].[DistTitle].["&amp;DistrictBySize[[#This Row],[DistTitle]]&amp;"]")/G249,"")</f>
        <v>19558.807535128479</v>
      </c>
      <c r="J249" s="49" t="e">
        <f t="shared" si="7"/>
        <v>#N/A</v>
      </c>
      <c r="K249" s="51" t="e">
        <f>IF(G249="",NA(),IF(DistrictBySize[[#This Row],[DistrictGroupTitle]]=$N$2,IF($N$7="All Objects",I249,H249),NA()))</f>
        <v>#N/A</v>
      </c>
    </row>
    <row r="250" spans="1:11" x14ac:dyDescent="0.25">
      <c r="A250" s="1" t="s">
        <v>701</v>
      </c>
      <c r="B250" s="1" t="s">
        <v>702</v>
      </c>
      <c r="C250" s="1" t="s">
        <v>444</v>
      </c>
      <c r="D250" s="1" t="s">
        <v>200</v>
      </c>
      <c r="E250" s="1" t="s">
        <v>445</v>
      </c>
      <c r="F250">
        <v>1093.6500000000001</v>
      </c>
      <c r="G250" vm="294">
        <f t="shared" si="6"/>
        <v>539.51</v>
      </c>
      <c r="H25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Row],[DistTitle]]&amp;"]")/G250,"")</f>
        <v/>
      </c>
      <c r="I250" s="49">
        <f>IFERROR(CUBEVALUE("ThisWorkbookDataModel","[Measures].[Exp]","[Expenditures].[SchoolYear].["&amp;$N$6&amp;"]","[Expenditures].[DistTitle].["&amp;DistrictBySize[[#This Row],[DistTitle]]&amp;"]")/G250,"")</f>
        <v>24296.458360364035</v>
      </c>
      <c r="J250" s="49" t="e">
        <f t="shared" si="7"/>
        <v>#N/A</v>
      </c>
      <c r="K250" s="51" t="e">
        <f>IF(G250="",NA(),IF(DistrictBySize[[#This Row],[DistrictGroupTitle]]=$N$2,IF($N$7="All Objects",I250,H250),NA()))</f>
        <v>#N/A</v>
      </c>
    </row>
    <row r="251" spans="1:11" x14ac:dyDescent="0.25">
      <c r="A251" s="1" t="s">
        <v>701</v>
      </c>
      <c r="B251" s="1" t="s">
        <v>702</v>
      </c>
      <c r="C251" s="1" t="s">
        <v>372</v>
      </c>
      <c r="D251" s="1" t="s">
        <v>219</v>
      </c>
      <c r="E251" s="1" t="s">
        <v>373</v>
      </c>
      <c r="F251">
        <v>9191.2099999999991</v>
      </c>
      <c r="G251" vm="352">
        <f t="shared" si="6"/>
        <v>9165.81</v>
      </c>
      <c r="H25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Row],[DistTitle]]&amp;"]")/G251,"")</f>
        <v/>
      </c>
      <c r="I251" s="49">
        <f>IFERROR(CUBEVALUE("ThisWorkbookDataModel","[Measures].[Exp]","[Expenditures].[SchoolYear].["&amp;$N$6&amp;"]","[Expenditures].[DistTitle].["&amp;DistrictBySize[[#This Row],[DistTitle]]&amp;"]")/G251,"")</f>
        <v>18970.1738176986</v>
      </c>
      <c r="J251" s="49" t="e">
        <f t="shared" si="7"/>
        <v>#N/A</v>
      </c>
      <c r="K251" s="51" t="e">
        <f>IF(G251="",NA(),IF(DistrictBySize[[#This Row],[DistrictGroupTitle]]=$N$2,IF($N$7="All Objects",I251,H251),NA()))</f>
        <v>#N/A</v>
      </c>
    </row>
    <row r="252" spans="1:11" x14ac:dyDescent="0.25">
      <c r="A252" s="1" t="s">
        <v>701</v>
      </c>
      <c r="B252" s="1" t="s">
        <v>702</v>
      </c>
      <c r="C252" s="1" t="s">
        <v>310</v>
      </c>
      <c r="D252" s="1" t="s">
        <v>200</v>
      </c>
      <c r="E252" s="1" t="s">
        <v>311</v>
      </c>
      <c r="F252">
        <v>1184.8399999999999</v>
      </c>
      <c r="G252" vm="228">
        <f t="shared" si="6"/>
        <v>1155.5</v>
      </c>
      <c r="H25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Row],[DistTitle]]&amp;"]")/G252,"")</f>
        <v/>
      </c>
      <c r="I252" s="49">
        <f>IFERROR(CUBEVALUE("ThisWorkbookDataModel","[Measures].[Exp]","[Expenditures].[SchoolYear].["&amp;$N$6&amp;"]","[Expenditures].[DistTitle].["&amp;DistrictBySize[[#This Row],[DistTitle]]&amp;"]")/G252,"")</f>
        <v>18345.854547814797</v>
      </c>
      <c r="J252" s="49" t="e">
        <f t="shared" si="7"/>
        <v>#N/A</v>
      </c>
      <c r="K252" s="51" t="e">
        <f>IF(G252="",NA(),IF(DistrictBySize[[#This Row],[DistrictGroupTitle]]=$N$2,IF($N$7="All Objects",I252,H252),NA()))</f>
        <v>#N/A</v>
      </c>
    </row>
    <row r="253" spans="1:11" x14ac:dyDescent="0.25">
      <c r="A253" s="1" t="s">
        <v>701</v>
      </c>
      <c r="B253" s="1" t="s">
        <v>702</v>
      </c>
      <c r="C253" s="1" t="s">
        <v>106</v>
      </c>
      <c r="D253" s="1" t="s">
        <v>12</v>
      </c>
      <c r="E253" s="1" t="s">
        <v>107</v>
      </c>
      <c r="F253">
        <v>208.6</v>
      </c>
      <c r="G253" vm="407">
        <f t="shared" si="6"/>
        <v>213.4</v>
      </c>
      <c r="H25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Row],[DistTitle]]&amp;"]")/G253,"")</f>
        <v/>
      </c>
      <c r="I253" s="49">
        <f>IFERROR(CUBEVALUE("ThisWorkbookDataModel","[Measures].[Exp]","[Expenditures].[SchoolYear].["&amp;$N$6&amp;"]","[Expenditures].[DistTitle].["&amp;DistrictBySize[[#This Row],[DistTitle]]&amp;"]")/G253,"")</f>
        <v>19996.455342080601</v>
      </c>
      <c r="J253" s="49" t="e">
        <f t="shared" si="7"/>
        <v>#N/A</v>
      </c>
      <c r="K253" s="51" t="e">
        <f>IF(G253="",NA(),IF(DistrictBySize[[#This Row],[DistrictGroupTitle]]=$N$2,IF($N$7="All Objects",I253,H253),NA()))</f>
        <v>#N/A</v>
      </c>
    </row>
    <row r="254" spans="1:11" x14ac:dyDescent="0.25">
      <c r="A254" s="1" t="s">
        <v>701</v>
      </c>
      <c r="B254" s="1" t="s">
        <v>702</v>
      </c>
      <c r="C254" s="1" t="s">
        <v>532</v>
      </c>
      <c r="D254" s="1" t="s">
        <v>228</v>
      </c>
      <c r="E254" s="1" t="s">
        <v>533</v>
      </c>
      <c r="F254">
        <v>28808.63</v>
      </c>
      <c r="G254" vm="233">
        <f t="shared" si="6"/>
        <v>28627.32</v>
      </c>
      <c r="H25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Row],[DistTitle]]&amp;"]")/G254,"")</f>
        <v/>
      </c>
      <c r="I254" s="49">
        <f>IFERROR(CUBEVALUE("ThisWorkbookDataModel","[Measures].[Exp]","[Expenditures].[SchoolYear].["&amp;$N$6&amp;"]","[Expenditures].[DistTitle].["&amp;DistrictBySize[[#This Row],[DistTitle]]&amp;"]")/G254,"")</f>
        <v>19822.19385083899</v>
      </c>
      <c r="J254" s="49" t="e">
        <f t="shared" si="7"/>
        <v>#N/A</v>
      </c>
      <c r="K254" s="51" t="e">
        <f>IF(G254="",NA(),IF(DistrictBySize[[#This Row],[DistrictGroupTitle]]=$N$2,IF($N$7="All Objects",I254,H254),NA()))</f>
        <v>#N/A</v>
      </c>
    </row>
    <row r="255" spans="1:11" x14ac:dyDescent="0.25">
      <c r="A255" s="1" t="s">
        <v>701</v>
      </c>
      <c r="B255" s="1" t="s">
        <v>702</v>
      </c>
      <c r="C255" s="1" t="s">
        <v>560</v>
      </c>
      <c r="D255" s="1" t="s">
        <v>194</v>
      </c>
      <c r="E255" s="1" t="s">
        <v>561</v>
      </c>
      <c r="F255">
        <v>825.73</v>
      </c>
      <c r="G255" vm="157">
        <f t="shared" si="6"/>
        <v>761.33</v>
      </c>
      <c r="H25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Row],[DistTitle]]&amp;"]")/G255,"")</f>
        <v/>
      </c>
      <c r="I255" s="49">
        <f>IFERROR(CUBEVALUE("ThisWorkbookDataModel","[Measures].[Exp]","[Expenditures].[SchoolYear].["&amp;$N$6&amp;"]","[Expenditures].[DistTitle].["&amp;DistrictBySize[[#This Row],[DistTitle]]&amp;"]")/G255,"")</f>
        <v>17730.426503618666</v>
      </c>
      <c r="J255" s="49" t="e">
        <f t="shared" si="7"/>
        <v>#N/A</v>
      </c>
      <c r="K255" s="51" t="e">
        <f>IF(G255="",NA(),IF(DistrictBySize[[#This Row],[DistrictGroupTitle]]=$N$2,IF($N$7="All Objects",I255,H255),NA()))</f>
        <v>#N/A</v>
      </c>
    </row>
    <row r="256" spans="1:11" x14ac:dyDescent="0.25">
      <c r="A256" s="1" t="s">
        <v>701</v>
      </c>
      <c r="B256" s="1" t="s">
        <v>702</v>
      </c>
      <c r="C256" s="1" t="s">
        <v>416</v>
      </c>
      <c r="D256" s="1" t="s">
        <v>183</v>
      </c>
      <c r="E256" s="1" t="s">
        <v>417</v>
      </c>
      <c r="F256">
        <v>48.08</v>
      </c>
      <c r="G256" vm="111">
        <f t="shared" si="6"/>
        <v>61.3</v>
      </c>
      <c r="H25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Row],[DistTitle]]&amp;"]")/G256,"")</f>
        <v/>
      </c>
      <c r="I256" s="49">
        <f>IFERROR(CUBEVALUE("ThisWorkbookDataModel","[Measures].[Exp]","[Expenditures].[SchoolYear].["&amp;$N$6&amp;"]","[Expenditures].[DistTitle].["&amp;DistrictBySize[[#This Row],[DistTitle]]&amp;"]")/G256,"")</f>
        <v>45439.621859706371</v>
      </c>
      <c r="J256" s="49" t="e">
        <f t="shared" si="7"/>
        <v>#N/A</v>
      </c>
      <c r="K256" s="51" t="e">
        <f>IF(G256="",NA(),IF(DistrictBySize[[#This Row],[DistrictGroupTitle]]=$N$2,IF($N$7="All Objects",I256,H256),NA()))</f>
        <v>#N/A</v>
      </c>
    </row>
    <row r="257" spans="1:11" x14ac:dyDescent="0.25">
      <c r="A257" s="1" t="s">
        <v>701</v>
      </c>
      <c r="B257" s="1" t="s">
        <v>702</v>
      </c>
      <c r="C257" s="1" t="s">
        <v>176</v>
      </c>
      <c r="D257" s="1" t="s">
        <v>12</v>
      </c>
      <c r="E257" s="1" t="s">
        <v>177</v>
      </c>
      <c r="F257">
        <v>151.61000000000001</v>
      </c>
      <c r="G257" vm="134">
        <f t="shared" si="6"/>
        <v>132.41</v>
      </c>
      <c r="H25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Row],[DistTitle]]&amp;"]")/G257,"")</f>
        <v/>
      </c>
      <c r="I257" s="49">
        <f>IFERROR(CUBEVALUE("ThisWorkbookDataModel","[Measures].[Exp]","[Expenditures].[SchoolYear].["&amp;$N$6&amp;"]","[Expenditures].[DistTitle].["&amp;DistrictBySize[[#This Row],[DistTitle]]&amp;"]")/G257,"")</f>
        <v>31090.788157994113</v>
      </c>
      <c r="J257" s="49" t="e">
        <f t="shared" si="7"/>
        <v>#N/A</v>
      </c>
      <c r="K257" s="51" t="e">
        <f>IF(G257="",NA(),IF(DistrictBySize[[#This Row],[DistrictGroupTitle]]=$N$2,IF($N$7="All Objects",I257,H257),NA()))</f>
        <v>#N/A</v>
      </c>
    </row>
    <row r="258" spans="1:11" x14ac:dyDescent="0.25">
      <c r="A258" s="1" t="s">
        <v>701</v>
      </c>
      <c r="B258" s="1" t="s">
        <v>702</v>
      </c>
      <c r="C258" s="1" t="s">
        <v>530</v>
      </c>
      <c r="D258" s="1" t="s">
        <v>188</v>
      </c>
      <c r="E258" s="1" t="s">
        <v>531</v>
      </c>
      <c r="F258">
        <v>4804.1400000000003</v>
      </c>
      <c r="G258" vm="241">
        <f t="shared" ref="G258:G320" si="8">IFERROR(CUBEVALUE("ThisWorkbookDataModel","[Measures].[Enr]","[Enrollment].[SchoolYear].["&amp;$N$6&amp;"]","[Enrollment].[DistTitle].["&amp;E258&amp;"]"),"")</f>
        <v>4739.07</v>
      </c>
      <c r="H25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Row],[DistTitle]]&amp;"]")/G258,"")</f>
        <v/>
      </c>
      <c r="I258" s="49">
        <f>IFERROR(CUBEVALUE("ThisWorkbookDataModel","[Measures].[Exp]","[Expenditures].[SchoolYear].["&amp;$N$6&amp;"]","[Expenditures].[DistTitle].["&amp;DistrictBySize[[#This Row],[DistTitle]]&amp;"]")/G258,"")</f>
        <v>18655.653094383499</v>
      </c>
      <c r="J258" s="49" vm="241">
        <f t="shared" ref="J258:J321" si="9">IF(ISNA(K258),NA(),G258)</f>
        <v>4739.07</v>
      </c>
      <c r="K258" s="51">
        <f>IF(G258="",NA(),IF(DistrictBySize[[#This Row],[DistrictGroupTitle]]=$N$2,IF($N$7="All Objects",I258,H258),NA()))</f>
        <v>18655.653094383499</v>
      </c>
    </row>
    <row r="259" spans="1:11" x14ac:dyDescent="0.25">
      <c r="A259" s="1" t="s">
        <v>701</v>
      </c>
      <c r="B259" s="1" t="s">
        <v>702</v>
      </c>
      <c r="C259" s="1" t="s">
        <v>274</v>
      </c>
      <c r="D259" s="1" t="s">
        <v>183</v>
      </c>
      <c r="E259" s="1" t="s">
        <v>275</v>
      </c>
      <c r="F259">
        <v>13</v>
      </c>
      <c r="G259" vm="101">
        <f t="shared" si="8"/>
        <v>10.4</v>
      </c>
      <c r="H25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Row],[DistTitle]]&amp;"]")/G259,"")</f>
        <v/>
      </c>
      <c r="I259" s="49">
        <f>IFERROR(CUBEVALUE("ThisWorkbookDataModel","[Measures].[Exp]","[Expenditures].[SchoolYear].["&amp;$N$6&amp;"]","[Expenditures].[DistTitle].["&amp;DistrictBySize[[#This Row],[DistTitle]]&amp;"]")/G259,"")</f>
        <v>47239.650961538457</v>
      </c>
      <c r="J259" s="49" t="e">
        <f t="shared" si="9"/>
        <v>#N/A</v>
      </c>
      <c r="K259" s="51" t="e">
        <f>IF(G259="",NA(),IF(DistrictBySize[[#This Row],[DistrictGroupTitle]]=$N$2,IF($N$7="All Objects",I259,H259),NA()))</f>
        <v>#N/A</v>
      </c>
    </row>
    <row r="260" spans="1:11" x14ac:dyDescent="0.25">
      <c r="A260" s="1" t="s">
        <v>701</v>
      </c>
      <c r="B260" s="1" t="s">
        <v>702</v>
      </c>
      <c r="C260" s="1" t="s">
        <v>246</v>
      </c>
      <c r="D260" s="1" t="s">
        <v>194</v>
      </c>
      <c r="E260" s="1" t="s">
        <v>247</v>
      </c>
      <c r="F260">
        <v>758.94</v>
      </c>
      <c r="G260" vm="405">
        <f t="shared" si="8"/>
        <v>751.38</v>
      </c>
      <c r="H26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Row],[DistTitle]]&amp;"]")/G260,"")</f>
        <v/>
      </c>
      <c r="I260" s="49">
        <f>IFERROR(CUBEVALUE("ThisWorkbookDataModel","[Measures].[Exp]","[Expenditures].[SchoolYear].["&amp;$N$6&amp;"]","[Expenditures].[DistTitle].["&amp;DistrictBySize[[#This Row],[DistTitle]]&amp;"]")/G260,"")</f>
        <v>11130.208962176264</v>
      </c>
      <c r="J260" s="49" t="e">
        <f t="shared" si="9"/>
        <v>#N/A</v>
      </c>
      <c r="K260" s="51" t="e">
        <f>IF(G260="",NA(),IF(DistrictBySize[[#This Row],[DistrictGroupTitle]]=$N$2,IF($N$7="All Objects",I260,H260),NA()))</f>
        <v>#N/A</v>
      </c>
    </row>
    <row r="261" spans="1:11" x14ac:dyDescent="0.25">
      <c r="A261" s="1" t="s">
        <v>701</v>
      </c>
      <c r="B261" s="1" t="s">
        <v>702</v>
      </c>
      <c r="C261" s="1" t="s">
        <v>210</v>
      </c>
      <c r="D261" s="1" t="s">
        <v>183</v>
      </c>
      <c r="E261" s="1" t="s">
        <v>211</v>
      </c>
      <c r="F261">
        <v>11.39</v>
      </c>
      <c r="G261" vm="380">
        <f t="shared" si="8"/>
        <v>10.36</v>
      </c>
      <c r="H26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Row],[DistTitle]]&amp;"]")/G261,"")</f>
        <v/>
      </c>
      <c r="I261" s="49">
        <f>IFERROR(CUBEVALUE("ThisWorkbookDataModel","[Measures].[Exp]","[Expenditures].[SchoolYear].["&amp;$N$6&amp;"]","[Expenditures].[DistTitle].["&amp;DistrictBySize[[#This Row],[DistTitle]]&amp;"]")/G261,"")</f>
        <v>39702.536679536686</v>
      </c>
      <c r="J261" s="49" t="e">
        <f t="shared" si="9"/>
        <v>#N/A</v>
      </c>
      <c r="K261" s="51" t="e">
        <f>IF(G261="",NA(),IF(DistrictBySize[[#This Row],[DistrictGroupTitle]]=$N$2,IF($N$7="All Objects",I261,H261),NA()))</f>
        <v>#N/A</v>
      </c>
    </row>
    <row r="262" spans="1:11" x14ac:dyDescent="0.25">
      <c r="A262" s="1" t="s">
        <v>701</v>
      </c>
      <c r="B262" s="1" t="s">
        <v>702</v>
      </c>
      <c r="C262" s="1" t="s">
        <v>450</v>
      </c>
      <c r="D262" s="1" t="s">
        <v>191</v>
      </c>
      <c r="E262" s="1" t="s">
        <v>451</v>
      </c>
      <c r="F262">
        <v>2997.88</v>
      </c>
      <c r="G262" vm="395">
        <f t="shared" si="8"/>
        <v>3001.65</v>
      </c>
      <c r="H26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Row],[DistTitle]]&amp;"]")/G262,"")</f>
        <v/>
      </c>
      <c r="I262" s="49">
        <f>IFERROR(CUBEVALUE("ThisWorkbookDataModel","[Measures].[Exp]","[Expenditures].[SchoolYear].["&amp;$N$6&amp;"]","[Expenditures].[DistTitle].["&amp;DistrictBySize[[#This Row],[DistTitle]]&amp;"]")/G262,"")</f>
        <v>16788.211886795594</v>
      </c>
      <c r="J262" s="49" t="e">
        <f t="shared" si="9"/>
        <v>#N/A</v>
      </c>
      <c r="K262" s="51" t="e">
        <f>IF(G262="",NA(),IF(DistrictBySize[[#This Row],[DistrictGroupTitle]]=$N$2,IF($N$7="All Objects",I262,H262),NA()))</f>
        <v>#N/A</v>
      </c>
    </row>
    <row r="263" spans="1:11" x14ac:dyDescent="0.25">
      <c r="A263" s="1" t="s">
        <v>701</v>
      </c>
      <c r="B263" s="1" t="s">
        <v>702</v>
      </c>
      <c r="C263" s="1" t="s">
        <v>626</v>
      </c>
      <c r="D263" s="1" t="s">
        <v>183</v>
      </c>
      <c r="E263" s="1" t="s">
        <v>627</v>
      </c>
      <c r="F263">
        <v>30.2</v>
      </c>
      <c r="G263" vm="213">
        <f t="shared" si="8"/>
        <v>30.3</v>
      </c>
      <c r="H26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Row],[DistTitle]]&amp;"]")/G263,"")</f>
        <v/>
      </c>
      <c r="I263" s="49">
        <f>IFERROR(CUBEVALUE("ThisWorkbookDataModel","[Measures].[Exp]","[Expenditures].[SchoolYear].["&amp;$N$6&amp;"]","[Expenditures].[DistTitle].["&amp;DistrictBySize[[#This Row],[DistTitle]]&amp;"]")/G263,"")</f>
        <v>32779.894719471951</v>
      </c>
      <c r="J263" s="49" t="e">
        <f t="shared" si="9"/>
        <v>#N/A</v>
      </c>
      <c r="K263" s="51" t="e">
        <f>IF(G263="",NA(),IF(DistrictBySize[[#This Row],[DistrictGroupTitle]]=$N$2,IF($N$7="All Objects",I263,H263),NA()))</f>
        <v>#N/A</v>
      </c>
    </row>
    <row r="264" spans="1:11" x14ac:dyDescent="0.25">
      <c r="A264" s="1" t="s">
        <v>701</v>
      </c>
      <c r="B264" s="1" t="s">
        <v>702</v>
      </c>
      <c r="C264" s="1" t="s">
        <v>504</v>
      </c>
      <c r="D264" s="1" t="s">
        <v>194</v>
      </c>
      <c r="E264" s="1" t="s">
        <v>505</v>
      </c>
      <c r="F264">
        <v>745.61</v>
      </c>
      <c r="G264" vm="306">
        <f t="shared" si="8"/>
        <v>794.99</v>
      </c>
      <c r="H26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Row],[DistTitle]]&amp;"]")/G264,"")</f>
        <v/>
      </c>
      <c r="I264" s="49">
        <f>IFERROR(CUBEVALUE("ThisWorkbookDataModel","[Measures].[Exp]","[Expenditures].[SchoolYear].["&amp;$N$6&amp;"]","[Expenditures].[DistTitle].["&amp;DistrictBySize[[#This Row],[DistTitle]]&amp;"]")/G264,"")</f>
        <v>20155.512710851708</v>
      </c>
      <c r="J264" s="49" t="e">
        <f t="shared" si="9"/>
        <v>#N/A</v>
      </c>
      <c r="K264" s="51" t="e">
        <f>IF(G264="",NA(),IF(DistrictBySize[[#This Row],[DistrictGroupTitle]]=$N$2,IF($N$7="All Objects",I264,H264),NA()))</f>
        <v>#N/A</v>
      </c>
    </row>
    <row r="265" spans="1:11" x14ac:dyDescent="0.25">
      <c r="A265" s="1" t="s">
        <v>701</v>
      </c>
      <c r="B265" s="1" t="s">
        <v>702</v>
      </c>
      <c r="C265" s="1" t="s">
        <v>526</v>
      </c>
      <c r="D265" s="1" t="s">
        <v>191</v>
      </c>
      <c r="E265" s="1" t="s">
        <v>527</v>
      </c>
      <c r="F265">
        <v>2149.48</v>
      </c>
      <c r="G265" vm="266">
        <f t="shared" si="8"/>
        <v>2044.5</v>
      </c>
      <c r="H26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Row],[DistTitle]]&amp;"]")/G265,"")</f>
        <v/>
      </c>
      <c r="I265" s="49">
        <f>IFERROR(CUBEVALUE("ThisWorkbookDataModel","[Measures].[Exp]","[Expenditures].[SchoolYear].["&amp;$N$6&amp;"]","[Expenditures].[DistTitle].["&amp;DistrictBySize[[#This Row],[DistTitle]]&amp;"]")/G265,"")</f>
        <v>19078.891440449985</v>
      </c>
      <c r="J265" s="49" t="e">
        <f t="shared" si="9"/>
        <v>#N/A</v>
      </c>
      <c r="K265" s="51" t="e">
        <f>IF(G265="",NA(),IF(DistrictBySize[[#This Row],[DistrictGroupTitle]]=$N$2,IF($N$7="All Objects",I265,H265),NA()))</f>
        <v>#N/A</v>
      </c>
    </row>
    <row r="266" spans="1:11" x14ac:dyDescent="0.25">
      <c r="A266" s="1" t="s">
        <v>701</v>
      </c>
      <c r="B266" s="1" t="s">
        <v>702</v>
      </c>
      <c r="C266" s="1" t="s">
        <v>362</v>
      </c>
      <c r="D266" s="1" t="s">
        <v>194</v>
      </c>
      <c r="E266" s="1" t="s">
        <v>363</v>
      </c>
      <c r="F266">
        <v>571.22</v>
      </c>
      <c r="G266" vm="93">
        <f t="shared" si="8"/>
        <v>534.36</v>
      </c>
      <c r="H26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Row],[DistTitle]]&amp;"]")/G266,"")</f>
        <v/>
      </c>
      <c r="I266" s="49">
        <f>IFERROR(CUBEVALUE("ThisWorkbookDataModel","[Measures].[Exp]","[Expenditures].[SchoolYear].["&amp;$N$6&amp;"]","[Expenditures].[DistTitle].["&amp;DistrictBySize[[#This Row],[DistTitle]]&amp;"]")/G266,"")</f>
        <v>18773.078972977019</v>
      </c>
      <c r="J266" s="49" t="e">
        <f t="shared" si="9"/>
        <v>#N/A</v>
      </c>
      <c r="K266" s="51" t="e">
        <f>IF(G266="",NA(),IF(DistrictBySize[[#This Row],[DistrictGroupTitle]]=$N$2,IF($N$7="All Objects",I266,H266),NA()))</f>
        <v>#N/A</v>
      </c>
    </row>
    <row r="267" spans="1:11" x14ac:dyDescent="0.25">
      <c r="A267" s="1" t="s">
        <v>701</v>
      </c>
      <c r="B267" s="1" t="s">
        <v>702</v>
      </c>
      <c r="C267" s="1" t="s">
        <v>134</v>
      </c>
      <c r="D267" s="1" t="s">
        <v>12</v>
      </c>
      <c r="E267" s="1" t="s">
        <v>135</v>
      </c>
      <c r="F267">
        <v>107.4</v>
      </c>
      <c r="G267" vm="136">
        <f t="shared" si="8"/>
        <v>153.19999999999999</v>
      </c>
      <c r="H26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Row],[DistTitle]]&amp;"]")/G267,"")</f>
        <v/>
      </c>
      <c r="I267" s="49">
        <f>IFERROR(CUBEVALUE("ThisWorkbookDataModel","[Measures].[Exp]","[Expenditures].[SchoolYear].["&amp;$N$6&amp;"]","[Expenditures].[DistTitle].["&amp;DistrictBySize[[#This Row],[DistTitle]]&amp;"]")/G267,"")</f>
        <v>22728.803263707574</v>
      </c>
      <c r="J267" s="49" t="e">
        <f t="shared" si="9"/>
        <v>#N/A</v>
      </c>
      <c r="K267" s="51" t="e">
        <f>IF(G267="",NA(),IF(DistrictBySize[[#This Row],[DistrictGroupTitle]]=$N$2,IF($N$7="All Objects",I267,H267),NA()))</f>
        <v>#N/A</v>
      </c>
    </row>
    <row r="268" spans="1:11" x14ac:dyDescent="0.25">
      <c r="A268" s="1" t="s">
        <v>701</v>
      </c>
      <c r="B268" s="1" t="s">
        <v>702</v>
      </c>
      <c r="C268" s="1" t="s">
        <v>64</v>
      </c>
      <c r="D268" s="1" t="s">
        <v>12</v>
      </c>
      <c r="E268" s="1" t="s">
        <v>65</v>
      </c>
      <c r="F268">
        <v>216.25</v>
      </c>
      <c r="G268" vm="391">
        <f t="shared" si="8"/>
        <v>221.85</v>
      </c>
      <c r="H26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Row],[DistTitle]]&amp;"]")/G268,"")</f>
        <v/>
      </c>
      <c r="I268" s="49">
        <f>IFERROR(CUBEVALUE("ThisWorkbookDataModel","[Measures].[Exp]","[Expenditures].[SchoolYear].["&amp;$N$6&amp;"]","[Expenditures].[DistTitle].["&amp;DistrictBySize[[#This Row],[DistTitle]]&amp;"]")/G268,"")</f>
        <v>20963.567455487944</v>
      </c>
      <c r="J268" s="49" t="e">
        <f t="shared" si="9"/>
        <v>#N/A</v>
      </c>
      <c r="K268" s="51" t="e">
        <f>IF(G268="",NA(),IF(DistrictBySize[[#This Row],[DistrictGroupTitle]]=$N$2,IF($N$7="All Objects",I268,H268),NA()))</f>
        <v>#N/A</v>
      </c>
    </row>
    <row r="269" spans="1:11" x14ac:dyDescent="0.25">
      <c r="A269" s="1" t="s">
        <v>701</v>
      </c>
      <c r="B269" s="1" t="s">
        <v>702</v>
      </c>
      <c r="C269" s="1" t="s">
        <v>572</v>
      </c>
      <c r="D269" s="1" t="s">
        <v>183</v>
      </c>
      <c r="E269" s="1" t="s">
        <v>573</v>
      </c>
      <c r="F269">
        <v>96.3</v>
      </c>
      <c r="G269" vm="296">
        <f t="shared" si="8"/>
        <v>82</v>
      </c>
      <c r="H26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Row],[DistTitle]]&amp;"]")/G269,"")</f>
        <v/>
      </c>
      <c r="I269" s="49">
        <f>IFERROR(CUBEVALUE("ThisWorkbookDataModel","[Measures].[Exp]","[Expenditures].[SchoolYear].["&amp;$N$6&amp;"]","[Expenditures].[DistTitle].["&amp;DistrictBySize[[#This Row],[DistTitle]]&amp;"]")/G269,"")</f>
        <v>17440.696829268294</v>
      </c>
      <c r="J269" s="49" t="e">
        <f t="shared" si="9"/>
        <v>#N/A</v>
      </c>
      <c r="K269" s="51" t="e">
        <f>IF(G269="",NA(),IF(DistrictBySize[[#This Row],[DistrictGroupTitle]]=$N$2,IF($N$7="All Objects",I269,H269),NA()))</f>
        <v>#N/A</v>
      </c>
    </row>
    <row r="270" spans="1:11" x14ac:dyDescent="0.25">
      <c r="A270" s="1" t="s">
        <v>701</v>
      </c>
      <c r="B270" s="1" t="s">
        <v>702</v>
      </c>
      <c r="C270" s="1" t="s">
        <v>458</v>
      </c>
      <c r="D270" s="1" t="s">
        <v>197</v>
      </c>
      <c r="E270" s="1" t="s">
        <v>459</v>
      </c>
      <c r="F270">
        <v>10488.47</v>
      </c>
      <c r="G270" vm="133">
        <f t="shared" si="8"/>
        <v>10311.99</v>
      </c>
      <c r="H27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Row],[DistTitle]]&amp;"]")/G270,"")</f>
        <v/>
      </c>
      <c r="I270" s="49">
        <f>IFERROR(CUBEVALUE("ThisWorkbookDataModel","[Measures].[Exp]","[Expenditures].[SchoolYear].["&amp;$N$6&amp;"]","[Expenditures].[DistTitle].["&amp;DistrictBySize[[#This Row],[DistTitle]]&amp;"]")/G270,"")</f>
        <v>16996.861399206166</v>
      </c>
      <c r="J270" s="49" t="e">
        <f t="shared" si="9"/>
        <v>#N/A</v>
      </c>
      <c r="K270" s="51" t="e">
        <f>IF(G270="",NA(),IF(DistrictBySize[[#This Row],[DistrictGroupTitle]]=$N$2,IF($N$7="All Objects",I270,H270),NA()))</f>
        <v>#N/A</v>
      </c>
    </row>
    <row r="271" spans="1:11" x14ac:dyDescent="0.25">
      <c r="A271" s="1" t="s">
        <v>701</v>
      </c>
      <c r="B271" s="1" t="s">
        <v>702</v>
      </c>
      <c r="C271" s="1" t="s">
        <v>644</v>
      </c>
      <c r="D271" s="1" t="s">
        <v>219</v>
      </c>
      <c r="E271" s="1" t="s">
        <v>645</v>
      </c>
      <c r="F271">
        <v>6011.59</v>
      </c>
      <c r="G271" vm="107">
        <f t="shared" si="8"/>
        <v>6126.41</v>
      </c>
      <c r="H27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Row],[DistTitle]]&amp;"]")/G271,"")</f>
        <v/>
      </c>
      <c r="I271" s="49">
        <f>IFERROR(CUBEVALUE("ThisWorkbookDataModel","[Measures].[Exp]","[Expenditures].[SchoolYear].["&amp;$N$6&amp;"]","[Expenditures].[DistTitle].["&amp;DistrictBySize[[#This Row],[DistTitle]]&amp;"]")/G271,"")</f>
        <v>19068.971005858242</v>
      </c>
      <c r="J271" s="49" t="e">
        <f t="shared" si="9"/>
        <v>#N/A</v>
      </c>
      <c r="K271" s="51" t="e">
        <f>IF(G271="",NA(),IF(DistrictBySize[[#This Row],[DistrictGroupTitle]]=$N$2,IF($N$7="All Objects",I271,H271),NA()))</f>
        <v>#N/A</v>
      </c>
    </row>
    <row r="272" spans="1:11" x14ac:dyDescent="0.25">
      <c r="A272" s="1" t="s">
        <v>701</v>
      </c>
      <c r="B272" s="1" t="s">
        <v>702</v>
      </c>
      <c r="C272" s="1" t="s">
        <v>374</v>
      </c>
      <c r="D272" s="1" t="s">
        <v>183</v>
      </c>
      <c r="E272" s="1" t="s">
        <v>375</v>
      </c>
      <c r="F272">
        <v>76.77</v>
      </c>
      <c r="G272" vm="139">
        <f t="shared" si="8"/>
        <v>74.760000000000005</v>
      </c>
      <c r="H27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Row],[DistTitle]]&amp;"]")/G272,"")</f>
        <v/>
      </c>
      <c r="I272" s="49">
        <f>IFERROR(CUBEVALUE("ThisWorkbookDataModel","[Measures].[Exp]","[Expenditures].[SchoolYear].["&amp;$N$6&amp;"]","[Expenditures].[DistTitle].["&amp;DistrictBySize[[#This Row],[DistTitle]]&amp;"]")/G272,"")</f>
        <v>38363.174692348846</v>
      </c>
      <c r="J272" s="49" t="e">
        <f t="shared" si="9"/>
        <v>#N/A</v>
      </c>
      <c r="K272" s="51" t="e">
        <f>IF(G272="",NA(),IF(DistrictBySize[[#This Row],[DistrictGroupTitle]]=$N$2,IF($N$7="All Objects",I272,H272),NA()))</f>
        <v>#N/A</v>
      </c>
    </row>
    <row r="273" spans="1:11" x14ac:dyDescent="0.25">
      <c r="A273" s="1" t="s">
        <v>701</v>
      </c>
      <c r="B273" s="1" t="s">
        <v>702</v>
      </c>
      <c r="C273" s="1" t="s">
        <v>454</v>
      </c>
      <c r="D273" s="1" t="s">
        <v>228</v>
      </c>
      <c r="E273" s="1" t="s">
        <v>455</v>
      </c>
      <c r="F273">
        <v>27741.919999999998</v>
      </c>
      <c r="G273" vm="345">
        <f t="shared" si="8"/>
        <v>27085.31</v>
      </c>
      <c r="H27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Row],[DistTitle]]&amp;"]")/G273,"")</f>
        <v/>
      </c>
      <c r="I273" s="49">
        <f>IFERROR(CUBEVALUE("ThisWorkbookDataModel","[Measures].[Exp]","[Expenditures].[SchoolYear].["&amp;$N$6&amp;"]","[Expenditures].[DistTitle].["&amp;DistrictBySize[[#This Row],[DistTitle]]&amp;"]")/G273,"")</f>
        <v>20719.637260566702</v>
      </c>
      <c r="J273" s="49" t="e">
        <f t="shared" si="9"/>
        <v>#N/A</v>
      </c>
      <c r="K273" s="51" t="e">
        <f>IF(G273="",NA(),IF(DistrictBySize[[#This Row],[DistrictGroupTitle]]=$N$2,IF($N$7="All Objects",I273,H273),NA()))</f>
        <v>#N/A</v>
      </c>
    </row>
    <row r="274" spans="1:11" x14ac:dyDescent="0.25">
      <c r="A274" s="1" t="s">
        <v>701</v>
      </c>
      <c r="B274" s="1" t="s">
        <v>702</v>
      </c>
      <c r="C274" s="1" t="s">
        <v>54</v>
      </c>
      <c r="D274" s="1" t="s">
        <v>12</v>
      </c>
      <c r="E274" s="1" t="s">
        <v>55</v>
      </c>
      <c r="F274">
        <v>189.5</v>
      </c>
      <c r="G274" vm="311">
        <f t="shared" si="8"/>
        <v>184.49</v>
      </c>
      <c r="H27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Row],[DistTitle]]&amp;"]")/G274,"")</f>
        <v/>
      </c>
      <c r="I274" s="49">
        <f>IFERROR(CUBEVALUE("ThisWorkbookDataModel","[Measures].[Exp]","[Expenditures].[SchoolYear].["&amp;$N$6&amp;"]","[Expenditures].[DistTitle].["&amp;DistrictBySize[[#This Row],[DistTitle]]&amp;"]")/G274,"")</f>
        <v>36570.501870020053</v>
      </c>
      <c r="J274" s="49" t="e">
        <f t="shared" si="9"/>
        <v>#N/A</v>
      </c>
      <c r="K274" s="51" t="e">
        <f>IF(G274="",NA(),IF(DistrictBySize[[#This Row],[DistrictGroupTitle]]=$N$2,IF($N$7="All Objects",I274,H274),NA()))</f>
        <v>#N/A</v>
      </c>
    </row>
    <row r="275" spans="1:11" x14ac:dyDescent="0.25">
      <c r="A275" s="1" t="s">
        <v>701</v>
      </c>
      <c r="B275" s="1" t="s">
        <v>702</v>
      </c>
      <c r="C275" s="1" t="s">
        <v>346</v>
      </c>
      <c r="D275" s="1" t="s">
        <v>219</v>
      </c>
      <c r="E275" s="1" t="s">
        <v>347</v>
      </c>
      <c r="F275">
        <v>8997.61</v>
      </c>
      <c r="G275" vm="171">
        <f t="shared" si="8"/>
        <v>8950.14</v>
      </c>
      <c r="H27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Row],[DistTitle]]&amp;"]")/G275,"")</f>
        <v/>
      </c>
      <c r="I275" s="49">
        <f>IFERROR(CUBEVALUE("ThisWorkbookDataModel","[Measures].[Exp]","[Expenditures].[SchoolYear].["&amp;$N$6&amp;"]","[Expenditures].[DistTitle].["&amp;DistrictBySize[[#This Row],[DistTitle]]&amp;"]")/G275,"")</f>
        <v>18201.743192843911</v>
      </c>
      <c r="J275" s="49" t="e">
        <f t="shared" si="9"/>
        <v>#N/A</v>
      </c>
      <c r="K275" s="51" t="e">
        <f>IF(G275="",NA(),IF(DistrictBySize[[#This Row],[DistrictGroupTitle]]=$N$2,IF($N$7="All Objects",I275,H275),NA()))</f>
        <v>#N/A</v>
      </c>
    </row>
    <row r="276" spans="1:11" x14ac:dyDescent="0.25">
      <c r="A276" s="1" t="s">
        <v>701</v>
      </c>
      <c r="B276" s="1" t="s">
        <v>702</v>
      </c>
      <c r="C276" s="1" t="s">
        <v>166</v>
      </c>
      <c r="D276" s="1" t="s">
        <v>12</v>
      </c>
      <c r="E276" s="1" t="s">
        <v>167</v>
      </c>
      <c r="F276">
        <v>196.32</v>
      </c>
      <c r="G276" vm="187">
        <f t="shared" si="8"/>
        <v>196.94</v>
      </c>
      <c r="H27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Row],[DistTitle]]&amp;"]")/G276,"")</f>
        <v/>
      </c>
      <c r="I276" s="49">
        <f>IFERROR(CUBEVALUE("ThisWorkbookDataModel","[Measures].[Exp]","[Expenditures].[SchoolYear].["&amp;$N$6&amp;"]","[Expenditures].[DistTitle].["&amp;DistrictBySize[[#This Row],[DistTitle]]&amp;"]")/G276,"")</f>
        <v>23736.168426932061</v>
      </c>
      <c r="J276" s="49" t="e">
        <f t="shared" si="9"/>
        <v>#N/A</v>
      </c>
      <c r="K276" s="51" t="e">
        <f>IF(G276="",NA(),IF(DistrictBySize[[#This Row],[DistrictGroupTitle]]=$N$2,IF($N$7="All Objects",I276,H276),NA()))</f>
        <v>#N/A</v>
      </c>
    </row>
    <row r="277" spans="1:11" x14ac:dyDescent="0.25">
      <c r="A277" s="1" t="s">
        <v>701</v>
      </c>
      <c r="B277" s="1" t="s">
        <v>702</v>
      </c>
      <c r="C277" s="1" t="s">
        <v>592</v>
      </c>
      <c r="D277" s="1" t="s">
        <v>200</v>
      </c>
      <c r="E277" s="1" t="s">
        <v>593</v>
      </c>
      <c r="F277">
        <v>1263.17</v>
      </c>
      <c r="G277" vm="224">
        <f t="shared" si="8"/>
        <v>1250.43</v>
      </c>
      <c r="H27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Row],[DistTitle]]&amp;"]")/G277,"")</f>
        <v/>
      </c>
      <c r="I277" s="49">
        <f>IFERROR(CUBEVALUE("ThisWorkbookDataModel","[Measures].[Exp]","[Expenditures].[SchoolYear].["&amp;$N$6&amp;"]","[Expenditures].[DistTitle].["&amp;DistrictBySize[[#This Row],[DistTitle]]&amp;"]")/G277,"")</f>
        <v>18312.811664787314</v>
      </c>
      <c r="J277" s="49" t="e">
        <f t="shared" si="9"/>
        <v>#N/A</v>
      </c>
      <c r="K277" s="51" t="e">
        <f>IF(G277="",NA(),IF(DistrictBySize[[#This Row],[DistrictGroupTitle]]=$N$2,IF($N$7="All Objects",I277,H277),NA()))</f>
        <v>#N/A</v>
      </c>
    </row>
    <row r="278" spans="1:11" x14ac:dyDescent="0.25">
      <c r="A278" s="1" t="s">
        <v>701</v>
      </c>
      <c r="B278" s="1" t="s">
        <v>702</v>
      </c>
      <c r="C278" s="1" t="s">
        <v>80</v>
      </c>
      <c r="D278" s="1" t="s">
        <v>12</v>
      </c>
      <c r="E278" s="1" t="s">
        <v>81</v>
      </c>
      <c r="F278">
        <v>249.3</v>
      </c>
      <c r="G278" vm="363">
        <f t="shared" si="8"/>
        <v>257.3</v>
      </c>
      <c r="H27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Row],[DistTitle]]&amp;"]")/G278,"")</f>
        <v/>
      </c>
      <c r="I278" s="49">
        <f>IFERROR(CUBEVALUE("ThisWorkbookDataModel","[Measures].[Exp]","[Expenditures].[SchoolYear].["&amp;$N$6&amp;"]","[Expenditures].[DistTitle].["&amp;DistrictBySize[[#This Row],[DistTitle]]&amp;"]")/G278,"")</f>
        <v>22492.374893120868</v>
      </c>
      <c r="J278" s="49" t="e">
        <f t="shared" si="9"/>
        <v>#N/A</v>
      </c>
      <c r="K278" s="51" t="e">
        <f>IF(G278="",NA(),IF(DistrictBySize[[#This Row],[DistrictGroupTitle]]=$N$2,IF($N$7="All Objects",I278,H278),NA()))</f>
        <v>#N/A</v>
      </c>
    </row>
    <row r="279" spans="1:11" x14ac:dyDescent="0.25">
      <c r="A279" s="1" t="s">
        <v>701</v>
      </c>
      <c r="B279" s="1" t="s">
        <v>702</v>
      </c>
      <c r="C279" s="1" t="s">
        <v>408</v>
      </c>
      <c r="D279" s="1" t="s">
        <v>194</v>
      </c>
      <c r="E279" s="1" t="s">
        <v>409</v>
      </c>
      <c r="F279">
        <v>912.32</v>
      </c>
      <c r="G279" vm="408">
        <f t="shared" si="8"/>
        <v>851.32</v>
      </c>
      <c r="H27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Row],[DistTitle]]&amp;"]")/G279,"")</f>
        <v/>
      </c>
      <c r="I279" s="49">
        <f>IFERROR(CUBEVALUE("ThisWorkbookDataModel","[Measures].[Exp]","[Expenditures].[SchoolYear].["&amp;$N$6&amp;"]","[Expenditures].[DistTitle].["&amp;DistrictBySize[[#This Row],[DistTitle]]&amp;"]")/G279,"")</f>
        <v>17107.024808532631</v>
      </c>
      <c r="J279" s="49" t="e">
        <f t="shared" si="9"/>
        <v>#N/A</v>
      </c>
      <c r="K279" s="51" t="e">
        <f>IF(G279="",NA(),IF(DistrictBySize[[#This Row],[DistrictGroupTitle]]=$N$2,IF($N$7="All Objects",I279,H279),NA()))</f>
        <v>#N/A</v>
      </c>
    </row>
    <row r="280" spans="1:11" x14ac:dyDescent="0.25">
      <c r="A280" s="1" t="s">
        <v>701</v>
      </c>
      <c r="B280" s="1" t="s">
        <v>702</v>
      </c>
      <c r="C280" s="1" t="s">
        <v>440</v>
      </c>
      <c r="D280" s="1" t="s">
        <v>200</v>
      </c>
      <c r="E280" s="1" t="s">
        <v>441</v>
      </c>
      <c r="F280">
        <v>1062.57</v>
      </c>
      <c r="G280" vm="336">
        <f t="shared" si="8"/>
        <v>1096.45</v>
      </c>
      <c r="H28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Row],[DistTitle]]&amp;"]")/G280,"")</f>
        <v/>
      </c>
      <c r="I280" s="49">
        <f>IFERROR(CUBEVALUE("ThisWorkbookDataModel","[Measures].[Exp]","[Expenditures].[SchoolYear].["&amp;$N$6&amp;"]","[Expenditures].[DistTitle].["&amp;DistrictBySize[[#This Row],[DistTitle]]&amp;"]")/G280,"")</f>
        <v>18341.52604313922</v>
      </c>
      <c r="J280" s="49" t="e">
        <f t="shared" si="9"/>
        <v>#N/A</v>
      </c>
      <c r="K280" s="51" t="e">
        <f>IF(G280="",NA(),IF(DistrictBySize[[#This Row],[DistrictGroupTitle]]=$N$2,IF($N$7="All Objects",I280,H280),NA()))</f>
        <v>#N/A</v>
      </c>
    </row>
    <row r="281" spans="1:11" x14ac:dyDescent="0.25">
      <c r="A281" s="1" t="s">
        <v>701</v>
      </c>
      <c r="B281" s="1" t="s">
        <v>702</v>
      </c>
      <c r="C281" s="1" t="s">
        <v>646</v>
      </c>
      <c r="D281" s="1" t="s">
        <v>188</v>
      </c>
      <c r="E281" s="1" t="s">
        <v>647</v>
      </c>
      <c r="F281">
        <v>3857.72</v>
      </c>
      <c r="G281" vm="156">
        <f t="shared" si="8"/>
        <v>3940.2</v>
      </c>
      <c r="H28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Row],[DistTitle]]&amp;"]")/G281,"")</f>
        <v/>
      </c>
      <c r="I281" s="49">
        <f>IFERROR(CUBEVALUE("ThisWorkbookDataModel","[Measures].[Exp]","[Expenditures].[SchoolYear].["&amp;$N$6&amp;"]","[Expenditures].[DistTitle].["&amp;DistrictBySize[[#This Row],[DistTitle]]&amp;"]")/G281,"")</f>
        <v>18925.21213897772</v>
      </c>
      <c r="J281" s="49" vm="156">
        <f t="shared" si="9"/>
        <v>3940.2</v>
      </c>
      <c r="K281" s="51">
        <f>IF(G281="",NA(),IF(DistrictBySize[[#This Row],[DistrictGroupTitle]]=$N$2,IF($N$7="All Objects",I281,H281),NA()))</f>
        <v>18925.21213897772</v>
      </c>
    </row>
    <row r="282" spans="1:11" x14ac:dyDescent="0.25">
      <c r="A282" s="1" t="s">
        <v>701</v>
      </c>
      <c r="B282" s="1" t="s">
        <v>702</v>
      </c>
      <c r="C282" s="1" t="s">
        <v>158</v>
      </c>
      <c r="D282" s="1" t="s">
        <v>12</v>
      </c>
      <c r="E282" s="1" t="s">
        <v>159</v>
      </c>
      <c r="F282">
        <v>241.23</v>
      </c>
      <c r="G282" vm="250">
        <f t="shared" si="8"/>
        <v>235.87</v>
      </c>
      <c r="H28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Row],[DistTitle]]&amp;"]")/G282,"")</f>
        <v/>
      </c>
      <c r="I282" s="49">
        <f>IFERROR(CUBEVALUE("ThisWorkbookDataModel","[Measures].[Exp]","[Expenditures].[SchoolYear].["&amp;$N$6&amp;"]","[Expenditures].[DistTitle].["&amp;DistrictBySize[[#This Row],[DistTitle]]&amp;"]")/G282,"")</f>
        <v>21816.945520837748</v>
      </c>
      <c r="J282" s="49" t="e">
        <f t="shared" si="9"/>
        <v>#N/A</v>
      </c>
      <c r="K282" s="51" t="e">
        <f>IF(G282="",NA(),IF(DistrictBySize[[#This Row],[DistrictGroupTitle]]=$N$2,IF($N$7="All Objects",I282,H282),NA()))</f>
        <v>#N/A</v>
      </c>
    </row>
    <row r="283" spans="1:11" x14ac:dyDescent="0.25">
      <c r="A283" s="1" t="s">
        <v>701</v>
      </c>
      <c r="B283" s="1" t="s">
        <v>702</v>
      </c>
      <c r="C283" s="1" t="s">
        <v>250</v>
      </c>
      <c r="D283" s="1" t="s">
        <v>194</v>
      </c>
      <c r="E283" s="1" t="s">
        <v>251</v>
      </c>
      <c r="F283">
        <v>672.12</v>
      </c>
      <c r="G283" vm="146">
        <f t="shared" si="8"/>
        <v>674</v>
      </c>
      <c r="H28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Row],[DistTitle]]&amp;"]")/G283,"")</f>
        <v/>
      </c>
      <c r="I283" s="49">
        <f>IFERROR(CUBEVALUE("ThisWorkbookDataModel","[Measures].[Exp]","[Expenditures].[SchoolYear].["&amp;$N$6&amp;"]","[Expenditures].[DistTitle].["&amp;DistrictBySize[[#This Row],[DistTitle]]&amp;"]")/G283,"")</f>
        <v>17943.901379821957</v>
      </c>
      <c r="J283" s="49" t="e">
        <f t="shared" si="9"/>
        <v>#N/A</v>
      </c>
      <c r="K283" s="51" t="e">
        <f>IF(G283="",NA(),IF(DistrictBySize[[#This Row],[DistrictGroupTitle]]=$N$2,IF($N$7="All Objects",I283,H283),NA()))</f>
        <v>#N/A</v>
      </c>
    </row>
    <row r="284" spans="1:11" x14ac:dyDescent="0.25">
      <c r="A284" s="1" t="s">
        <v>701</v>
      </c>
      <c r="B284" s="1" t="s">
        <v>702</v>
      </c>
      <c r="C284" s="1" t="s">
        <v>86</v>
      </c>
      <c r="D284" s="1" t="s">
        <v>12</v>
      </c>
      <c r="E284" s="1" t="s">
        <v>87</v>
      </c>
      <c r="F284">
        <v>207.57</v>
      </c>
      <c r="G284" vm="232">
        <f t="shared" si="8"/>
        <v>205.1</v>
      </c>
      <c r="H28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Row],[DistTitle]]&amp;"]")/G284,"")</f>
        <v/>
      </c>
      <c r="I284" s="49">
        <f>IFERROR(CUBEVALUE("ThisWorkbookDataModel","[Measures].[Exp]","[Expenditures].[SchoolYear].["&amp;$N$6&amp;"]","[Expenditures].[DistTitle].["&amp;DistrictBySize[[#This Row],[DistTitle]]&amp;"]")/G284,"")</f>
        <v>20894.853388590931</v>
      </c>
      <c r="J284" s="49" t="e">
        <f t="shared" si="9"/>
        <v>#N/A</v>
      </c>
      <c r="K284" s="51" t="e">
        <f>IF(G284="",NA(),IF(DistrictBySize[[#This Row],[DistrictGroupTitle]]=$N$2,IF($N$7="All Objects",I284,H284),NA()))</f>
        <v>#N/A</v>
      </c>
    </row>
    <row r="285" spans="1:11" x14ac:dyDescent="0.25">
      <c r="A285" s="1" t="s">
        <v>701</v>
      </c>
      <c r="B285" s="1" t="s">
        <v>702</v>
      </c>
      <c r="C285" s="1" t="s">
        <v>340</v>
      </c>
      <c r="D285" s="1" t="s">
        <v>191</v>
      </c>
      <c r="E285" s="1" t="s">
        <v>341</v>
      </c>
      <c r="F285">
        <v>2746.75</v>
      </c>
      <c r="G285" vm="320">
        <f t="shared" si="8"/>
        <v>2748.59</v>
      </c>
      <c r="H28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Row],[DistTitle]]&amp;"]")/G285,"")</f>
        <v/>
      </c>
      <c r="I285" s="49">
        <f>IFERROR(CUBEVALUE("ThisWorkbookDataModel","[Measures].[Exp]","[Expenditures].[SchoolYear].["&amp;$N$6&amp;"]","[Expenditures].[DistTitle].["&amp;DistrictBySize[[#This Row],[DistTitle]]&amp;"]")/G285,"")</f>
        <v>23423.257557511304</v>
      </c>
      <c r="J285" s="49" t="e">
        <f t="shared" si="9"/>
        <v>#N/A</v>
      </c>
      <c r="K285" s="51" t="e">
        <f>IF(G285="",NA(),IF(DistrictBySize[[#This Row],[DistrictGroupTitle]]=$N$2,IF($N$7="All Objects",I285,H285),NA()))</f>
        <v>#N/A</v>
      </c>
    </row>
    <row r="286" spans="1:11" x14ac:dyDescent="0.25">
      <c r="A286" s="1" t="s">
        <v>701</v>
      </c>
      <c r="B286" s="1" t="s">
        <v>702</v>
      </c>
      <c r="C286" s="1" t="s">
        <v>582</v>
      </c>
      <c r="D286" s="1" t="s">
        <v>219</v>
      </c>
      <c r="E286" s="1" t="s">
        <v>583</v>
      </c>
      <c r="F286">
        <v>6655.59</v>
      </c>
      <c r="G286" vm="104">
        <f t="shared" si="8"/>
        <v>6603.41</v>
      </c>
      <c r="H28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Row],[DistTitle]]&amp;"]")/G286,"")</f>
        <v/>
      </c>
      <c r="I286" s="49">
        <f>IFERROR(CUBEVALUE("ThisWorkbookDataModel","[Measures].[Exp]","[Expenditures].[SchoolYear].["&amp;$N$6&amp;"]","[Expenditures].[DistTitle].["&amp;DistrictBySize[[#This Row],[DistTitle]]&amp;"]")/G286,"")</f>
        <v>17339.62556921348</v>
      </c>
      <c r="J286" s="49" t="e">
        <f t="shared" si="9"/>
        <v>#N/A</v>
      </c>
      <c r="K286" s="51" t="e">
        <f>IF(G286="",NA(),IF(DistrictBySize[[#This Row],[DistrictGroupTitle]]=$N$2,IF($N$7="All Objects",I286,H286),NA()))</f>
        <v>#N/A</v>
      </c>
    </row>
    <row r="287" spans="1:11" x14ac:dyDescent="0.25">
      <c r="A287" s="1" t="s">
        <v>701</v>
      </c>
      <c r="B287" s="1" t="s">
        <v>702</v>
      </c>
      <c r="C287" s="1" t="s">
        <v>630</v>
      </c>
      <c r="D287" s="1" t="s">
        <v>194</v>
      </c>
      <c r="E287" s="1" t="s">
        <v>631</v>
      </c>
      <c r="F287">
        <v>542.4</v>
      </c>
      <c r="G287" vm="337">
        <f t="shared" si="8"/>
        <v>560.5</v>
      </c>
      <c r="H28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Row],[DistTitle]]&amp;"]")/G287,"")</f>
        <v/>
      </c>
      <c r="I287" s="49">
        <f>IFERROR(CUBEVALUE("ThisWorkbookDataModel","[Measures].[Exp]","[Expenditures].[SchoolYear].["&amp;$N$6&amp;"]","[Expenditures].[DistTitle].["&amp;DistrictBySize[[#This Row],[DistTitle]]&amp;"]")/G287,"")</f>
        <v>20139.629330954507</v>
      </c>
      <c r="J287" s="49" t="e">
        <f t="shared" si="9"/>
        <v>#N/A</v>
      </c>
      <c r="K287" s="51" t="e">
        <f>IF(G287="",NA(),IF(DistrictBySize[[#This Row],[DistrictGroupTitle]]=$N$2,IF($N$7="All Objects",I287,H287),NA()))</f>
        <v>#N/A</v>
      </c>
    </row>
    <row r="288" spans="1:11" x14ac:dyDescent="0.25">
      <c r="A288" s="1" t="s">
        <v>701</v>
      </c>
      <c r="B288" s="1" t="s">
        <v>702</v>
      </c>
      <c r="C288" s="1" t="s">
        <v>456</v>
      </c>
      <c r="D288" s="1" t="s">
        <v>219</v>
      </c>
      <c r="E288" s="1" t="s">
        <v>457</v>
      </c>
      <c r="F288">
        <v>5599.48</v>
      </c>
      <c r="G288" vm="239">
        <f t="shared" si="8"/>
        <v>5497.2</v>
      </c>
      <c r="H28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Row],[DistTitle]]&amp;"]")/G288,"")</f>
        <v/>
      </c>
      <c r="I288" s="49">
        <f>IFERROR(CUBEVALUE("ThisWorkbookDataModel","[Measures].[Exp]","[Expenditures].[SchoolYear].["&amp;$N$6&amp;"]","[Expenditures].[DistTitle].["&amp;DistrictBySize[[#This Row],[DistTitle]]&amp;"]")/G288,"")</f>
        <v>16916.014596521869</v>
      </c>
      <c r="J288" s="49" t="e">
        <f t="shared" si="9"/>
        <v>#N/A</v>
      </c>
      <c r="K288" s="51" t="e">
        <f>IF(G288="",NA(),IF(DistrictBySize[[#This Row],[DistrictGroupTitle]]=$N$2,IF($N$7="All Objects",I288,H288),NA()))</f>
        <v>#N/A</v>
      </c>
    </row>
    <row r="289" spans="1:11" x14ac:dyDescent="0.25">
      <c r="A289" s="1" t="s">
        <v>701</v>
      </c>
      <c r="B289" s="1" t="s">
        <v>702</v>
      </c>
      <c r="C289" s="1" t="s">
        <v>568</v>
      </c>
      <c r="D289" s="1" t="s">
        <v>200</v>
      </c>
      <c r="E289" s="1" t="s">
        <v>569</v>
      </c>
      <c r="F289">
        <v>1008.46</v>
      </c>
      <c r="G289" vm="144">
        <f t="shared" si="8"/>
        <v>1007.6</v>
      </c>
      <c r="H28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Row],[DistTitle]]&amp;"]")/G289,"")</f>
        <v/>
      </c>
      <c r="I289" s="49">
        <f>IFERROR(CUBEVALUE("ThisWorkbookDataModel","[Measures].[Exp]","[Expenditures].[SchoolYear].["&amp;$N$6&amp;"]","[Expenditures].[DistTitle].["&amp;DistrictBySize[[#This Row],[DistTitle]]&amp;"]")/G289,"")</f>
        <v>16577.279545454545</v>
      </c>
      <c r="J289" s="49" t="e">
        <f t="shared" si="9"/>
        <v>#N/A</v>
      </c>
      <c r="K289" s="51" t="e">
        <f>IF(G289="",NA(),IF(DistrictBySize[[#This Row],[DistrictGroupTitle]]=$N$2,IF($N$7="All Objects",I289,H289),NA()))</f>
        <v>#N/A</v>
      </c>
    </row>
    <row r="290" spans="1:11" x14ac:dyDescent="0.25">
      <c r="A290" s="1" t="s">
        <v>701</v>
      </c>
      <c r="B290" s="1" t="s">
        <v>702</v>
      </c>
      <c r="C290" s="1" t="s">
        <v>227</v>
      </c>
      <c r="D290" s="1" t="s">
        <v>228</v>
      </c>
      <c r="E290" s="1" t="s">
        <v>229</v>
      </c>
      <c r="F290">
        <v>21314.62</v>
      </c>
      <c r="G290" vm="162">
        <f t="shared" si="8"/>
        <v>21421</v>
      </c>
      <c r="H29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Row],[DistTitle]]&amp;"]")/G290,"")</f>
        <v/>
      </c>
      <c r="I290" s="49">
        <f>IFERROR(CUBEVALUE("ThisWorkbookDataModel","[Measures].[Exp]","[Expenditures].[SchoolYear].["&amp;$N$6&amp;"]","[Expenditures].[DistTitle].["&amp;DistrictBySize[[#This Row],[DistTitle]]&amp;"]")/G290,"")</f>
        <v>19499.47101629242</v>
      </c>
      <c r="J290" s="49" t="e">
        <f t="shared" si="9"/>
        <v>#N/A</v>
      </c>
      <c r="K290" s="51" t="e">
        <f>IF(G290="",NA(),IF(DistrictBySize[[#This Row],[DistrictGroupTitle]]=$N$2,IF($N$7="All Objects",I290,H290),NA()))</f>
        <v>#N/A</v>
      </c>
    </row>
    <row r="291" spans="1:11" x14ac:dyDescent="0.25">
      <c r="A291" s="1" t="s">
        <v>701</v>
      </c>
      <c r="B291" s="1" t="s">
        <v>702</v>
      </c>
      <c r="C291" s="1" t="s">
        <v>332</v>
      </c>
      <c r="D291" s="1" t="s">
        <v>200</v>
      </c>
      <c r="E291" s="1" t="s">
        <v>333</v>
      </c>
      <c r="F291">
        <v>1430.41</v>
      </c>
      <c r="G291" vm="292">
        <f t="shared" si="8"/>
        <v>1430.16</v>
      </c>
      <c r="H29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Row],[DistTitle]]&amp;"]")/G291,"")</f>
        <v/>
      </c>
      <c r="I291" s="49">
        <f>IFERROR(CUBEVALUE("ThisWorkbookDataModel","[Measures].[Exp]","[Expenditures].[SchoolYear].["&amp;$N$6&amp;"]","[Expenditures].[DistTitle].["&amp;DistrictBySize[[#This Row],[DistTitle]]&amp;"]")/G291,"")</f>
        <v>18770.263648822507</v>
      </c>
      <c r="J291" s="49" t="e">
        <f t="shared" si="9"/>
        <v>#N/A</v>
      </c>
      <c r="K291" s="51" t="e">
        <f>IF(G291="",NA(),IF(DistrictBySize[[#This Row],[DistrictGroupTitle]]=$N$2,IF($N$7="All Objects",I291,H291),NA()))</f>
        <v>#N/A</v>
      </c>
    </row>
    <row r="292" spans="1:11" x14ac:dyDescent="0.25">
      <c r="A292" s="1" t="s">
        <v>701</v>
      </c>
      <c r="B292" s="1" t="s">
        <v>702</v>
      </c>
      <c r="C292" s="1" t="s">
        <v>154</v>
      </c>
      <c r="D292" s="1" t="s">
        <v>12</v>
      </c>
      <c r="E292" s="1" t="s">
        <v>155</v>
      </c>
      <c r="F292">
        <v>132.4</v>
      </c>
      <c r="G292" vm="195">
        <f t="shared" si="8"/>
        <v>131.4</v>
      </c>
      <c r="H29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Row],[DistTitle]]&amp;"]")/G292,"")</f>
        <v/>
      </c>
      <c r="I292" s="49">
        <f>IFERROR(CUBEVALUE("ThisWorkbookDataModel","[Measures].[Exp]","[Expenditures].[SchoolYear].["&amp;$N$6&amp;"]","[Expenditures].[DistTitle].["&amp;DistrictBySize[[#This Row],[DistTitle]]&amp;"]")/G292,"")</f>
        <v>15587.757686453575</v>
      </c>
      <c r="J292" s="49" t="e">
        <f t="shared" si="9"/>
        <v>#N/A</v>
      </c>
      <c r="K292" s="51" t="e">
        <f>IF(G292="",NA(),IF(DistrictBySize[[#This Row],[DistrictGroupTitle]]=$N$2,IF($N$7="All Objects",I292,H292),NA()))</f>
        <v>#N/A</v>
      </c>
    </row>
    <row r="293" spans="1:11" x14ac:dyDescent="0.25">
      <c r="A293" s="1" t="s">
        <v>701</v>
      </c>
      <c r="B293" s="1" t="s">
        <v>702</v>
      </c>
      <c r="C293" s="1" t="s">
        <v>156</v>
      </c>
      <c r="D293" s="1" t="s">
        <v>12</v>
      </c>
      <c r="E293" s="1" t="s">
        <v>157</v>
      </c>
      <c r="F293">
        <v>397.35</v>
      </c>
      <c r="G293" vm="397">
        <f t="shared" si="8"/>
        <v>410.06</v>
      </c>
      <c r="H29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Row],[DistTitle]]&amp;"]")/G293,"")</f>
        <v/>
      </c>
      <c r="I293" s="49">
        <f>IFERROR(CUBEVALUE("ThisWorkbookDataModel","[Measures].[Exp]","[Expenditures].[SchoolYear].["&amp;$N$6&amp;"]","[Expenditures].[DistTitle].["&amp;DistrictBySize[[#This Row],[DistTitle]]&amp;"]")/G293,"")</f>
        <v>20128.650563332194</v>
      </c>
      <c r="J293" s="49" t="e">
        <f t="shared" si="9"/>
        <v>#N/A</v>
      </c>
      <c r="K293" s="51" t="e">
        <f>IF(G293="",NA(),IF(DistrictBySize[[#This Row],[DistrictGroupTitle]]=$N$2,IF($N$7="All Objects",I293,H293),NA()))</f>
        <v>#N/A</v>
      </c>
    </row>
    <row r="294" spans="1:11" x14ac:dyDescent="0.25">
      <c r="A294" s="1" t="s">
        <v>701</v>
      </c>
      <c r="B294" s="1" t="s">
        <v>702</v>
      </c>
      <c r="C294" s="1" t="s">
        <v>278</v>
      </c>
      <c r="D294" s="1" t="s">
        <v>191</v>
      </c>
      <c r="E294" s="1" t="s">
        <v>279</v>
      </c>
      <c r="F294">
        <v>2323.7399999999998</v>
      </c>
      <c r="G294" vm="218">
        <f t="shared" si="8"/>
        <v>2347.64</v>
      </c>
      <c r="H29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Row],[DistTitle]]&amp;"]")/G294,"")</f>
        <v/>
      </c>
      <c r="I294" s="49">
        <f>IFERROR(CUBEVALUE("ThisWorkbookDataModel","[Measures].[Exp]","[Expenditures].[SchoolYear].["&amp;$N$6&amp;"]","[Expenditures].[DistTitle].["&amp;DistrictBySize[[#This Row],[DistTitle]]&amp;"]")/G294,"")</f>
        <v>19735.412269342829</v>
      </c>
      <c r="J294" s="49" t="e">
        <f t="shared" si="9"/>
        <v>#N/A</v>
      </c>
      <c r="K294" s="51" t="e">
        <f>IF(G294="",NA(),IF(DistrictBySize[[#This Row],[DistrictGroupTitle]]=$N$2,IF($N$7="All Objects",I294,H294),NA()))</f>
        <v>#N/A</v>
      </c>
    </row>
    <row r="295" spans="1:11" x14ac:dyDescent="0.25">
      <c r="A295" s="1" t="s">
        <v>701</v>
      </c>
      <c r="B295" s="1" t="s">
        <v>702</v>
      </c>
      <c r="C295" s="1" t="s">
        <v>160</v>
      </c>
      <c r="D295" s="1" t="s">
        <v>12</v>
      </c>
      <c r="E295" s="1" t="s">
        <v>161</v>
      </c>
      <c r="F295">
        <v>282.37</v>
      </c>
      <c r="G295" vm="151">
        <f t="shared" si="8"/>
        <v>283.07</v>
      </c>
      <c r="H29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Row],[DistTitle]]&amp;"]")/G295,"")</f>
        <v/>
      </c>
      <c r="I295" s="49">
        <f>IFERROR(CUBEVALUE("ThisWorkbookDataModel","[Measures].[Exp]","[Expenditures].[SchoolYear].["&amp;$N$6&amp;"]","[Expenditures].[DistTitle].["&amp;DistrictBySize[[#This Row],[DistTitle]]&amp;"]")/G295,"")</f>
        <v>19237.606987670893</v>
      </c>
      <c r="J295" s="49" t="e">
        <f t="shared" si="9"/>
        <v>#N/A</v>
      </c>
      <c r="K295" s="51" t="e">
        <f>IF(G295="",NA(),IF(DistrictBySize[[#This Row],[DistrictGroupTitle]]=$N$2,IF($N$7="All Objects",I295,H295),NA()))</f>
        <v>#N/A</v>
      </c>
    </row>
    <row r="296" spans="1:11" x14ac:dyDescent="0.25">
      <c r="A296" s="1" t="s">
        <v>701</v>
      </c>
      <c r="B296" s="1" t="s">
        <v>702</v>
      </c>
      <c r="C296" s="1" t="s">
        <v>596</v>
      </c>
      <c r="D296" s="1" t="s">
        <v>219</v>
      </c>
      <c r="E296" s="1" t="s">
        <v>597</v>
      </c>
      <c r="F296">
        <v>5335.93</v>
      </c>
      <c r="G296" vm="385">
        <f t="shared" si="8"/>
        <v>5379.73</v>
      </c>
      <c r="H29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Row],[DistTitle]]&amp;"]")/G296,"")</f>
        <v/>
      </c>
      <c r="I296" s="49">
        <f>IFERROR(CUBEVALUE("ThisWorkbookDataModel","[Measures].[Exp]","[Expenditures].[SchoolYear].["&amp;$N$6&amp;"]","[Expenditures].[DistTitle].["&amp;DistrictBySize[[#This Row],[DistTitle]]&amp;"]")/G296,"")</f>
        <v>18199.400637206698</v>
      </c>
      <c r="J296" s="49" t="e">
        <f t="shared" si="9"/>
        <v>#N/A</v>
      </c>
      <c r="K296" s="51" t="e">
        <f>IF(G296="",NA(),IF(DistrictBySize[[#This Row],[DistrictGroupTitle]]=$N$2,IF($N$7="All Objects",I296,H296),NA()))</f>
        <v>#N/A</v>
      </c>
    </row>
    <row r="297" spans="1:11" x14ac:dyDescent="0.25">
      <c r="A297" s="1" t="s">
        <v>701</v>
      </c>
      <c r="B297" s="1" t="s">
        <v>702</v>
      </c>
      <c r="C297" s="1" t="s">
        <v>654</v>
      </c>
      <c r="D297" s="1" t="s">
        <v>188</v>
      </c>
      <c r="E297" s="1" t="s">
        <v>655</v>
      </c>
      <c r="F297">
        <v>3140.81</v>
      </c>
      <c r="G297" vm="194">
        <f t="shared" si="8"/>
        <v>3141.09</v>
      </c>
      <c r="H29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Row],[DistTitle]]&amp;"]")/G297,"")</f>
        <v/>
      </c>
      <c r="I297" s="49">
        <f>IFERROR(CUBEVALUE("ThisWorkbookDataModel","[Measures].[Exp]","[Expenditures].[SchoolYear].["&amp;$N$6&amp;"]","[Expenditures].[DistTitle].["&amp;DistrictBySize[[#This Row],[DistTitle]]&amp;"]")/G297,"")</f>
        <v>20344.522573374212</v>
      </c>
      <c r="J297" s="49" vm="194">
        <f t="shared" si="9"/>
        <v>3141.09</v>
      </c>
      <c r="K297" s="51">
        <f>IF(G297="",NA(),IF(DistrictBySize[[#This Row],[DistrictGroupTitle]]=$N$2,IF($N$7="All Objects",I297,H297),NA()))</f>
        <v>20344.522573374212</v>
      </c>
    </row>
    <row r="298" spans="1:11" x14ac:dyDescent="0.25">
      <c r="A298" s="1" t="s">
        <v>701</v>
      </c>
      <c r="B298" s="1" t="s">
        <v>702</v>
      </c>
      <c r="C298" s="1" t="s">
        <v>282</v>
      </c>
      <c r="D298" s="1" t="s">
        <v>194</v>
      </c>
      <c r="E298" s="1" t="s">
        <v>283</v>
      </c>
      <c r="F298">
        <v>909.29</v>
      </c>
      <c r="G298" vm="295">
        <f t="shared" si="8"/>
        <v>913.46</v>
      </c>
      <c r="H29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Row],[DistTitle]]&amp;"]")/G298,"")</f>
        <v/>
      </c>
      <c r="I298" s="49">
        <f>IFERROR(CUBEVALUE("ThisWorkbookDataModel","[Measures].[Exp]","[Expenditures].[SchoolYear].["&amp;$N$6&amp;"]","[Expenditures].[DistTitle].["&amp;DistrictBySize[[#This Row],[DistTitle]]&amp;"]")/G298,"")</f>
        <v>18306.098121428411</v>
      </c>
      <c r="J298" s="49" t="e">
        <f t="shared" si="9"/>
        <v>#N/A</v>
      </c>
      <c r="K298" s="51" t="e">
        <f>IF(G298="",NA(),IF(DistrictBySize[[#This Row],[DistrictGroupTitle]]=$N$2,IF($N$7="All Objects",I298,H298),NA()))</f>
        <v>#N/A</v>
      </c>
    </row>
    <row r="299" spans="1:11" x14ac:dyDescent="0.25">
      <c r="A299" s="1" t="s">
        <v>701</v>
      </c>
      <c r="B299" s="1" t="s">
        <v>702</v>
      </c>
      <c r="C299" s="1" t="s">
        <v>234</v>
      </c>
      <c r="D299" s="1" t="s">
        <v>191</v>
      </c>
      <c r="E299" s="1" t="s">
        <v>235</v>
      </c>
      <c r="F299">
        <v>2656.5</v>
      </c>
      <c r="G299" vm="400">
        <f t="shared" si="8"/>
        <v>2746.36</v>
      </c>
      <c r="H29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Row],[DistTitle]]&amp;"]")/G299,"")</f>
        <v/>
      </c>
      <c r="I299" s="49">
        <f>IFERROR(CUBEVALUE("ThisWorkbookDataModel","[Measures].[Exp]","[Expenditures].[SchoolYear].["&amp;$N$6&amp;"]","[Expenditures].[DistTitle].["&amp;DistrictBySize[[#This Row],[DistTitle]]&amp;"]")/G299,"")</f>
        <v>17841.368374867096</v>
      </c>
      <c r="J299" s="49" t="e">
        <f t="shared" si="9"/>
        <v>#N/A</v>
      </c>
      <c r="K299" s="51" t="e">
        <f>IF(G299="",NA(),IF(DistrictBySize[[#This Row],[DistrictGroupTitle]]=$N$2,IF($N$7="All Objects",I299,H299),NA()))</f>
        <v>#N/A</v>
      </c>
    </row>
    <row r="300" spans="1:11" x14ac:dyDescent="0.25">
      <c r="A300" s="1" t="s">
        <v>701</v>
      </c>
      <c r="B300" s="1" t="s">
        <v>702</v>
      </c>
      <c r="C300" s="1" t="s">
        <v>182</v>
      </c>
      <c r="D300" s="1" t="s">
        <v>183</v>
      </c>
      <c r="E300" s="1" t="s">
        <v>184</v>
      </c>
      <c r="F300">
        <v>60.5</v>
      </c>
      <c r="G300" vm="359">
        <f t="shared" si="8"/>
        <v>65.7</v>
      </c>
      <c r="H30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Row],[DistTitle]]&amp;"]")/G300,"")</f>
        <v/>
      </c>
      <c r="I300" s="49">
        <f>IFERROR(CUBEVALUE("ThisWorkbookDataModel","[Measures].[Exp]","[Expenditures].[SchoolYear].["&amp;$N$6&amp;"]","[Expenditures].[DistTitle].["&amp;DistrictBySize[[#This Row],[DistTitle]]&amp;"]")/G300,"")</f>
        <v>44536.920091324209</v>
      </c>
      <c r="J300" s="49" t="e">
        <f t="shared" si="9"/>
        <v>#N/A</v>
      </c>
      <c r="K300" s="51" t="e">
        <f>IF(G300="",NA(),IF(DistrictBySize[[#This Row],[DistrictGroupTitle]]=$N$2,IF($N$7="All Objects",I300,H300),NA()))</f>
        <v>#N/A</v>
      </c>
    </row>
    <row r="301" spans="1:11" x14ac:dyDescent="0.25">
      <c r="A301" s="1" t="s">
        <v>701</v>
      </c>
      <c r="B301" s="1" t="s">
        <v>702</v>
      </c>
      <c r="C301" s="1" t="s">
        <v>36</v>
      </c>
      <c r="D301" s="1" t="s">
        <v>12</v>
      </c>
      <c r="E301" s="1" t="s">
        <v>37</v>
      </c>
      <c r="F301">
        <v>257.5</v>
      </c>
      <c r="G301" vm="282">
        <f t="shared" si="8"/>
        <v>255.19</v>
      </c>
      <c r="H30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Row],[DistTitle]]&amp;"]")/G301,"")</f>
        <v/>
      </c>
      <c r="I301" s="49">
        <f>IFERROR(CUBEVALUE("ThisWorkbookDataModel","[Measures].[Exp]","[Expenditures].[SchoolYear].["&amp;$N$6&amp;"]","[Expenditures].[DistTitle].["&amp;DistrictBySize[[#This Row],[DistTitle]]&amp;"]")/G301,"")</f>
        <v>22740.877738155883</v>
      </c>
      <c r="J301" s="49" t="e">
        <f t="shared" si="9"/>
        <v>#N/A</v>
      </c>
      <c r="K301" s="51" t="e">
        <f>IF(G301="",NA(),IF(DistrictBySize[[#This Row],[DistrictGroupTitle]]=$N$2,IF($N$7="All Objects",I301,H301),NA()))</f>
        <v>#N/A</v>
      </c>
    </row>
    <row r="302" spans="1:11" x14ac:dyDescent="0.25">
      <c r="A302" s="1" t="s">
        <v>701</v>
      </c>
      <c r="B302" s="1" t="s">
        <v>702</v>
      </c>
      <c r="C302" s="1" t="s">
        <v>144</v>
      </c>
      <c r="D302" s="1" t="s">
        <v>12</v>
      </c>
      <c r="E302" s="1" t="s">
        <v>145</v>
      </c>
      <c r="F302">
        <v>420.14</v>
      </c>
      <c r="G302" vm="332">
        <f t="shared" si="8"/>
        <v>412.16</v>
      </c>
      <c r="H30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Row],[DistTitle]]&amp;"]")/G302,"")</f>
        <v/>
      </c>
      <c r="I302" s="49">
        <f>IFERROR(CUBEVALUE("ThisWorkbookDataModel","[Measures].[Exp]","[Expenditures].[SchoolYear].["&amp;$N$6&amp;"]","[Expenditures].[DistTitle].["&amp;DistrictBySize[[#This Row],[DistTitle]]&amp;"]")/G302,"")</f>
        <v>33801.011985636644</v>
      </c>
      <c r="J302" s="49" t="e">
        <f t="shared" si="9"/>
        <v>#N/A</v>
      </c>
      <c r="K302" s="51" t="e">
        <f>IF(G302="",NA(),IF(DistrictBySize[[#This Row],[DistrictGroupTitle]]=$N$2,IF($N$7="All Objects",I302,H302),NA()))</f>
        <v>#N/A</v>
      </c>
    </row>
    <row r="303" spans="1:11" x14ac:dyDescent="0.25">
      <c r="A303" s="1" t="s">
        <v>701</v>
      </c>
      <c r="B303" s="1" t="s">
        <v>702</v>
      </c>
      <c r="C303" s="1" t="s">
        <v>218</v>
      </c>
      <c r="D303" s="1" t="s">
        <v>219</v>
      </c>
      <c r="E303" s="1" t="s">
        <v>220</v>
      </c>
      <c r="F303">
        <v>6995.29</v>
      </c>
      <c r="G303" vm="378">
        <f t="shared" si="8"/>
        <v>7102.95</v>
      </c>
      <c r="H30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Row],[DistTitle]]&amp;"]")/G303,"")</f>
        <v/>
      </c>
      <c r="I303" s="49">
        <f>IFERROR(CUBEVALUE("ThisWorkbookDataModel","[Measures].[Exp]","[Expenditures].[SchoolYear].["&amp;$N$6&amp;"]","[Expenditures].[DistTitle].["&amp;DistrictBySize[[#This Row],[DistTitle]]&amp;"]")/G303,"")</f>
        <v>17972.253988835626</v>
      </c>
      <c r="J303" s="49" t="e">
        <f t="shared" si="9"/>
        <v>#N/A</v>
      </c>
      <c r="K303" s="51" t="e">
        <f>IF(G303="",NA(),IF(DistrictBySize[[#This Row],[DistrictGroupTitle]]=$N$2,IF($N$7="All Objects",I303,H303),NA()))</f>
        <v>#N/A</v>
      </c>
    </row>
    <row r="304" spans="1:11" x14ac:dyDescent="0.25">
      <c r="A304" s="1" t="s">
        <v>701</v>
      </c>
      <c r="B304" s="1" t="s">
        <v>702</v>
      </c>
      <c r="C304" s="1" t="s">
        <v>554</v>
      </c>
      <c r="D304" s="1" t="s">
        <v>188</v>
      </c>
      <c r="E304" s="1" t="s">
        <v>555</v>
      </c>
      <c r="F304">
        <v>3391.04</v>
      </c>
      <c r="G304" vm="205">
        <f t="shared" si="8"/>
        <v>3363.29</v>
      </c>
      <c r="H30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Row],[DistTitle]]&amp;"]")/G304,"")</f>
        <v/>
      </c>
      <c r="I304" s="49">
        <f>IFERROR(CUBEVALUE("ThisWorkbookDataModel","[Measures].[Exp]","[Expenditures].[SchoolYear].["&amp;$N$6&amp;"]","[Expenditures].[DistTitle].["&amp;DistrictBySize[[#This Row],[DistTitle]]&amp;"]")/G304,"")</f>
        <v>17306.04627908982</v>
      </c>
      <c r="J304" s="49" vm="205">
        <f t="shared" si="9"/>
        <v>3363.29</v>
      </c>
      <c r="K304" s="51">
        <f>IF(G304="",NA(),IF(DistrictBySize[[#This Row],[DistrictGroupTitle]]=$N$2,IF($N$7="All Objects",I304,H304),NA()))</f>
        <v>17306.04627908982</v>
      </c>
    </row>
    <row r="305" spans="1:11" x14ac:dyDescent="0.25">
      <c r="A305" s="1" t="s">
        <v>701</v>
      </c>
      <c r="B305" s="1" t="s">
        <v>702</v>
      </c>
      <c r="C305" s="1" t="s">
        <v>656</v>
      </c>
      <c r="D305" s="1" t="s">
        <v>219</v>
      </c>
      <c r="E305" s="1" t="s">
        <v>657</v>
      </c>
      <c r="F305">
        <v>5365.07</v>
      </c>
      <c r="G305" vm="302">
        <f t="shared" si="8"/>
        <v>5412.17</v>
      </c>
      <c r="H30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Row],[DistTitle]]&amp;"]")/G305,"")</f>
        <v/>
      </c>
      <c r="I305" s="49">
        <f>IFERROR(CUBEVALUE("ThisWorkbookDataModel","[Measures].[Exp]","[Expenditures].[SchoolYear].["&amp;$N$6&amp;"]","[Expenditures].[DistTitle].["&amp;DistrictBySize[[#This Row],[DistTitle]]&amp;"]")/G305,"")</f>
        <v>15617.575403211649</v>
      </c>
      <c r="J305" s="49" t="e">
        <f t="shared" si="9"/>
        <v>#N/A</v>
      </c>
      <c r="K305" s="51" t="e">
        <f>IF(G305="",NA(),IF(DistrictBySize[[#This Row],[DistrictGroupTitle]]=$N$2,IF($N$7="All Objects",I305,H305),NA()))</f>
        <v>#N/A</v>
      </c>
    </row>
    <row r="306" spans="1:11" x14ac:dyDescent="0.25">
      <c r="A306" s="1" t="s">
        <v>701</v>
      </c>
      <c r="B306" s="1" t="s">
        <v>702</v>
      </c>
      <c r="C306" s="1" t="s">
        <v>616</v>
      </c>
      <c r="D306" s="1" t="s">
        <v>12</v>
      </c>
      <c r="E306" s="1" t="s">
        <v>617</v>
      </c>
      <c r="F306">
        <v>105.69</v>
      </c>
      <c r="G306" vm="235">
        <f t="shared" si="8"/>
        <v>74.959999999999994</v>
      </c>
      <c r="H30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Row],[DistTitle]]&amp;"]")/G306,"")</f>
        <v/>
      </c>
      <c r="I306" s="49">
        <f>IFERROR(CUBEVALUE("ThisWorkbookDataModel","[Measures].[Exp]","[Expenditures].[SchoolYear].["&amp;$N$6&amp;"]","[Expenditures].[DistTitle].["&amp;DistrictBySize[[#This Row],[DistTitle]]&amp;"]")/G306,"")</f>
        <v>34079.086579509072</v>
      </c>
      <c r="J306" s="49" t="e">
        <f t="shared" si="9"/>
        <v>#N/A</v>
      </c>
      <c r="K306" s="51" t="e">
        <f>IF(G306="",NA(),IF(DistrictBySize[[#This Row],[DistrictGroupTitle]]=$N$2,IF($N$7="All Objects",I306,H306),NA()))</f>
        <v>#N/A</v>
      </c>
    </row>
    <row r="307" spans="1:11" x14ac:dyDescent="0.25">
      <c r="A307" s="1" t="s">
        <v>701</v>
      </c>
      <c r="B307" s="1" t="s">
        <v>702</v>
      </c>
      <c r="C307" s="1" t="s">
        <v>96</v>
      </c>
      <c r="D307" s="1" t="s">
        <v>12</v>
      </c>
      <c r="E307" s="1" t="s">
        <v>97</v>
      </c>
      <c r="F307">
        <v>334.6</v>
      </c>
      <c r="G307" vm="229">
        <f t="shared" si="8"/>
        <v>335.42</v>
      </c>
      <c r="H30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Row],[DistTitle]]&amp;"]")/G307,"")</f>
        <v/>
      </c>
      <c r="I307" s="49">
        <f>IFERROR(CUBEVALUE("ThisWorkbookDataModel","[Measures].[Exp]","[Expenditures].[SchoolYear].["&amp;$N$6&amp;"]","[Expenditures].[DistTitle].["&amp;DistrictBySize[[#This Row],[DistTitle]]&amp;"]")/G307,"")</f>
        <v>23652.296106374099</v>
      </c>
      <c r="J307" s="49" t="e">
        <f t="shared" si="9"/>
        <v>#N/A</v>
      </c>
      <c r="K307" s="51" t="e">
        <f>IF(G307="",NA(),IF(DistrictBySize[[#This Row],[DistrictGroupTitle]]=$N$2,IF($N$7="All Objects",I307,H307),NA()))</f>
        <v>#N/A</v>
      </c>
    </row>
    <row r="308" spans="1:11" x14ac:dyDescent="0.25">
      <c r="A308" s="1" t="s">
        <v>701</v>
      </c>
      <c r="B308" s="1" t="s">
        <v>702</v>
      </c>
      <c r="C308" s="1" t="s">
        <v>474</v>
      </c>
      <c r="D308" s="1" t="s">
        <v>188</v>
      </c>
      <c r="E308" s="1" t="s">
        <v>475</v>
      </c>
      <c r="F308">
        <v>4350.22</v>
      </c>
      <c r="G308" vm="270">
        <f t="shared" si="8"/>
        <v>4302.07</v>
      </c>
      <c r="H30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Row],[DistTitle]]&amp;"]")/G308,"")</f>
        <v/>
      </c>
      <c r="I308" s="49">
        <f>IFERROR(CUBEVALUE("ThisWorkbookDataModel","[Measures].[Exp]","[Expenditures].[SchoolYear].["&amp;$N$6&amp;"]","[Expenditures].[DistTitle].["&amp;DistrictBySize[[#This Row],[DistTitle]]&amp;"]")/G308,"")</f>
        <v>16110.853479836454</v>
      </c>
      <c r="J308" s="49" vm="270">
        <f t="shared" si="9"/>
        <v>4302.07</v>
      </c>
      <c r="K308" s="51">
        <f>IF(G308="",NA(),IF(DistrictBySize[[#This Row],[DistrictGroupTitle]]=$N$2,IF($N$7="All Objects",I308,H308),NA()))</f>
        <v>16110.853479836454</v>
      </c>
    </row>
    <row r="309" spans="1:11" x14ac:dyDescent="0.25">
      <c r="A309" s="1" t="s">
        <v>701</v>
      </c>
      <c r="B309" s="1" t="s">
        <v>702</v>
      </c>
      <c r="C309" s="1" t="s">
        <v>396</v>
      </c>
      <c r="D309" s="1" t="s">
        <v>200</v>
      </c>
      <c r="E309" s="1" t="s">
        <v>397</v>
      </c>
      <c r="F309">
        <v>1083.06</v>
      </c>
      <c r="G309" vm="257">
        <f t="shared" si="8"/>
        <v>1084.27</v>
      </c>
      <c r="H30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Row],[DistTitle]]&amp;"]")/G309,"")</f>
        <v/>
      </c>
      <c r="I309" s="49">
        <f>IFERROR(CUBEVALUE("ThisWorkbookDataModel","[Measures].[Exp]","[Expenditures].[SchoolYear].["&amp;$N$6&amp;"]","[Expenditures].[DistTitle].["&amp;DistrictBySize[[#This Row],[DistTitle]]&amp;"]")/G309,"")</f>
        <v>19118.575613085301</v>
      </c>
      <c r="J309" s="49" t="e">
        <f t="shared" si="9"/>
        <v>#N/A</v>
      </c>
      <c r="K309" s="51" t="e">
        <f>IF(G309="",NA(),IF(DistrictBySize[[#This Row],[DistrictGroupTitle]]=$N$2,IF($N$7="All Objects",I309,H309),NA()))</f>
        <v>#N/A</v>
      </c>
    </row>
    <row r="310" spans="1:11" x14ac:dyDescent="0.25">
      <c r="A310" s="1" t="s">
        <v>701</v>
      </c>
      <c r="B310" s="1" t="s">
        <v>702</v>
      </c>
      <c r="C310" s="1" t="s">
        <v>74</v>
      </c>
      <c r="D310" s="1" t="s">
        <v>12</v>
      </c>
      <c r="E310" s="1" t="s">
        <v>75</v>
      </c>
      <c r="F310">
        <v>142.80000000000001</v>
      </c>
      <c r="G310" vm="371">
        <f t="shared" si="8"/>
        <v>163.83000000000001</v>
      </c>
      <c r="H31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Row],[DistTitle]]&amp;"]")/G310,"")</f>
        <v/>
      </c>
      <c r="I310" s="49">
        <f>IFERROR(CUBEVALUE("ThisWorkbookDataModel","[Measures].[Exp]","[Expenditures].[SchoolYear].["&amp;$N$6&amp;"]","[Expenditures].[DistTitle].["&amp;DistrictBySize[[#This Row],[DistTitle]]&amp;"]")/G310,"")</f>
        <v>24503.632301776226</v>
      </c>
      <c r="J310" s="49" t="e">
        <f t="shared" si="9"/>
        <v>#N/A</v>
      </c>
      <c r="K310" s="51" t="e">
        <f>IF(G310="",NA(),IF(DistrictBySize[[#This Row],[DistrictGroupTitle]]=$N$2,IF($N$7="All Objects",I310,H310),NA()))</f>
        <v>#N/A</v>
      </c>
    </row>
    <row r="311" spans="1:11" x14ac:dyDescent="0.25">
      <c r="A311" s="1" t="s">
        <v>701</v>
      </c>
      <c r="B311" s="1" t="s">
        <v>702</v>
      </c>
      <c r="C311" s="1" t="s">
        <v>102</v>
      </c>
      <c r="D311" s="1" t="s">
        <v>12</v>
      </c>
      <c r="E311" s="1" t="s">
        <v>103</v>
      </c>
      <c r="F311">
        <v>223.01</v>
      </c>
      <c r="G311" vm="105">
        <f t="shared" si="8"/>
        <v>225.65</v>
      </c>
      <c r="H31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Row],[DistTitle]]&amp;"]")/G311,"")</f>
        <v/>
      </c>
      <c r="I311" s="49">
        <f>IFERROR(CUBEVALUE("ThisWorkbookDataModel","[Measures].[Exp]","[Expenditures].[SchoolYear].["&amp;$N$6&amp;"]","[Expenditures].[DistTitle].["&amp;DistrictBySize[[#This Row],[DistTitle]]&amp;"]")/G311,"")</f>
        <v>20508.925238200751</v>
      </c>
      <c r="J311" s="49" t="e">
        <f t="shared" si="9"/>
        <v>#N/A</v>
      </c>
      <c r="K311" s="51" t="e">
        <f>IF(G311="",NA(),IF(DistrictBySize[[#This Row],[DistrictGroupTitle]]=$N$2,IF($N$7="All Objects",I311,H311),NA()))</f>
        <v>#N/A</v>
      </c>
    </row>
    <row r="312" spans="1:11" x14ac:dyDescent="0.25">
      <c r="A312" s="1" t="s">
        <v>701</v>
      </c>
      <c r="B312" s="1" t="s">
        <v>702</v>
      </c>
      <c r="C312" s="1" t="s">
        <v>124</v>
      </c>
      <c r="D312" s="1" t="s">
        <v>12</v>
      </c>
      <c r="E312" s="1" t="s">
        <v>125</v>
      </c>
      <c r="F312">
        <v>346.16</v>
      </c>
      <c r="G312" vm="313">
        <f t="shared" si="8"/>
        <v>338.61</v>
      </c>
      <c r="H31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Row],[DistTitle]]&amp;"]")/G312,"")</f>
        <v/>
      </c>
      <c r="I312" s="49">
        <f>IFERROR(CUBEVALUE("ThisWorkbookDataModel","[Measures].[Exp]","[Expenditures].[SchoolYear].["&amp;$N$6&amp;"]","[Expenditures].[DistTitle].["&amp;DistrictBySize[[#This Row],[DistTitle]]&amp;"]")/G312,"")</f>
        <v>22186.93756829391</v>
      </c>
      <c r="J312" s="49" t="e">
        <f t="shared" si="9"/>
        <v>#N/A</v>
      </c>
      <c r="K312" s="51" t="e">
        <f>IF(G312="",NA(),IF(DistrictBySize[[#This Row],[DistrictGroupTitle]]=$N$2,IF($N$7="All Objects",I312,H312),NA()))</f>
        <v>#N/A</v>
      </c>
    </row>
    <row r="313" spans="1:11" x14ac:dyDescent="0.25">
      <c r="A313" s="1" t="s">
        <v>701</v>
      </c>
      <c r="B313" s="1" t="s">
        <v>702</v>
      </c>
      <c r="C313" s="1" t="s">
        <v>50</v>
      </c>
      <c r="D313" s="1" t="s">
        <v>12</v>
      </c>
      <c r="E313" s="1" t="s">
        <v>51</v>
      </c>
      <c r="F313">
        <v>120.8</v>
      </c>
      <c r="G313" vm="252">
        <f t="shared" si="8"/>
        <v>116.99</v>
      </c>
      <c r="H313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Row],[DistTitle]]&amp;"]")/G313,"")</f>
        <v/>
      </c>
      <c r="I313" s="49">
        <f>IFERROR(CUBEVALUE("ThisWorkbookDataModel","[Measures].[Exp]","[Expenditures].[SchoolYear].["&amp;$N$6&amp;"]","[Expenditures].[DistTitle].["&amp;DistrictBySize[[#This Row],[DistTitle]]&amp;"]")/G313,"")</f>
        <v>29906.115821865122</v>
      </c>
      <c r="J313" s="49" t="e">
        <f t="shared" si="9"/>
        <v>#N/A</v>
      </c>
      <c r="K313" s="51" t="e">
        <f>IF(G313="",NA(),IF(DistrictBySize[[#This Row],[DistrictGroupTitle]]=$N$2,IF($N$7="All Objects",I313,H313),NA()))</f>
        <v>#N/A</v>
      </c>
    </row>
    <row r="314" spans="1:11" x14ac:dyDescent="0.25">
      <c r="A314" s="1" t="s">
        <v>701</v>
      </c>
      <c r="B314" s="1" t="s">
        <v>702</v>
      </c>
      <c r="C314" s="1" t="s">
        <v>406</v>
      </c>
      <c r="D314" s="1" t="s">
        <v>194</v>
      </c>
      <c r="E314" s="1" t="s">
        <v>407</v>
      </c>
      <c r="F314">
        <v>770.46</v>
      </c>
      <c r="G314" vm="387">
        <f t="shared" si="8"/>
        <v>802.94</v>
      </c>
      <c r="H314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Row],[DistTitle]]&amp;"]")/G314,"")</f>
        <v/>
      </c>
      <c r="I314" s="49">
        <f>IFERROR(CUBEVALUE("ThisWorkbookDataModel","[Measures].[Exp]","[Expenditures].[SchoolYear].["&amp;$N$6&amp;"]","[Expenditures].[DistTitle].["&amp;DistrictBySize[[#This Row],[DistTitle]]&amp;"]")/G314,"")</f>
        <v>16102.845530176601</v>
      </c>
      <c r="J314" s="49" t="e">
        <f t="shared" si="9"/>
        <v>#N/A</v>
      </c>
      <c r="K314" s="51" t="e">
        <f>IF(G314="",NA(),IF(DistrictBySize[[#This Row],[DistrictGroupTitle]]=$N$2,IF($N$7="All Objects",I314,H314),NA()))</f>
        <v>#N/A</v>
      </c>
    </row>
    <row r="315" spans="1:11" x14ac:dyDescent="0.25">
      <c r="A315" s="1" t="s">
        <v>701</v>
      </c>
      <c r="B315" s="1" t="s">
        <v>702</v>
      </c>
      <c r="C315" s="1" t="s">
        <v>60</v>
      </c>
      <c r="D315" s="1" t="s">
        <v>12</v>
      </c>
      <c r="E315" s="1" t="s">
        <v>61</v>
      </c>
      <c r="F315">
        <v>175.25</v>
      </c>
      <c r="G315" vm="183">
        <f t="shared" si="8"/>
        <v>178.66</v>
      </c>
      <c r="H315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Row],[DistTitle]]&amp;"]")/G315,"")</f>
        <v/>
      </c>
      <c r="I315" s="49">
        <f>IFERROR(CUBEVALUE("ThisWorkbookDataModel","[Measures].[Exp]","[Expenditures].[SchoolYear].["&amp;$N$6&amp;"]","[Expenditures].[DistTitle].["&amp;DistrictBySize[[#This Row],[DistTitle]]&amp;"]")/G315,"")</f>
        <v>23219.492443747902</v>
      </c>
      <c r="J315" s="49" t="e">
        <f t="shared" si="9"/>
        <v>#N/A</v>
      </c>
      <c r="K315" s="51" t="e">
        <f>IF(G315="",NA(),IF(DistrictBySize[[#This Row],[DistrictGroupTitle]]=$N$2,IF($N$7="All Objects",I315,H315),NA()))</f>
        <v>#N/A</v>
      </c>
    </row>
    <row r="316" spans="1:11" x14ac:dyDescent="0.25">
      <c r="A316" s="1" t="s">
        <v>701</v>
      </c>
      <c r="B316" s="1" t="s">
        <v>702</v>
      </c>
      <c r="C316" s="1" t="s">
        <v>82</v>
      </c>
      <c r="D316" s="1" t="s">
        <v>183</v>
      </c>
      <c r="E316" s="1" t="s">
        <v>83</v>
      </c>
      <c r="F316">
        <v>89.18</v>
      </c>
      <c r="G316" vm="396">
        <f t="shared" si="8"/>
        <v>100.43</v>
      </c>
      <c r="H316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Row],[DistTitle]]&amp;"]")/G316,"")</f>
        <v/>
      </c>
      <c r="I316" s="49">
        <f>IFERROR(CUBEVALUE("ThisWorkbookDataModel","[Measures].[Exp]","[Expenditures].[SchoolYear].["&amp;$N$6&amp;"]","[Expenditures].[DistTitle].["&amp;DistrictBySize[[#This Row],[DistTitle]]&amp;"]")/G316,"")</f>
        <v>26706.103554714726</v>
      </c>
      <c r="J316" s="49" t="e">
        <f t="shared" si="9"/>
        <v>#N/A</v>
      </c>
      <c r="K316" s="51" t="e">
        <f>IF(G316="",NA(),IF(DistrictBySize[[#This Row],[DistrictGroupTitle]]=$N$2,IF($N$7="All Objects",I316,H316),NA()))</f>
        <v>#N/A</v>
      </c>
    </row>
    <row r="317" spans="1:11" x14ac:dyDescent="0.25">
      <c r="A317" s="1" t="s">
        <v>701</v>
      </c>
      <c r="B317" s="1" t="s">
        <v>702</v>
      </c>
      <c r="C317" s="1" t="s">
        <v>256</v>
      </c>
      <c r="D317" s="1" t="s">
        <v>191</v>
      </c>
      <c r="E317" s="1" t="s">
        <v>257</v>
      </c>
      <c r="F317">
        <v>2370.85</v>
      </c>
      <c r="G317" vm="279">
        <f t="shared" si="8"/>
        <v>2351.11</v>
      </c>
      <c r="H317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Row],[DistTitle]]&amp;"]")/G317,"")</f>
        <v/>
      </c>
      <c r="I317" s="49">
        <f>IFERROR(CUBEVALUE("ThisWorkbookDataModel","[Measures].[Exp]","[Expenditures].[SchoolYear].["&amp;$N$6&amp;"]","[Expenditures].[DistTitle].["&amp;DistrictBySize[[#This Row],[DistTitle]]&amp;"]")/G317,"")</f>
        <v>18980.034256159855</v>
      </c>
      <c r="J317" s="49" t="e">
        <f t="shared" si="9"/>
        <v>#N/A</v>
      </c>
      <c r="K317" s="51" t="e">
        <f>IF(G317="",NA(),IF(DistrictBySize[[#This Row],[DistrictGroupTitle]]=$N$2,IF($N$7="All Objects",I317,H317),NA()))</f>
        <v>#N/A</v>
      </c>
    </row>
    <row r="318" spans="1:11" x14ac:dyDescent="0.25">
      <c r="A318" s="1" t="s">
        <v>701</v>
      </c>
      <c r="B318" s="1" t="s">
        <v>702</v>
      </c>
      <c r="C318" s="1" t="s">
        <v>180</v>
      </c>
      <c r="D318" s="1" t="s">
        <v>12</v>
      </c>
      <c r="E318" s="1" t="s">
        <v>181</v>
      </c>
      <c r="F318">
        <v>131.80000000000001</v>
      </c>
      <c r="G318" vm="169">
        <f t="shared" si="8"/>
        <v>138.6</v>
      </c>
      <c r="H318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Row],[DistTitle]]&amp;"]")/G318,"")</f>
        <v/>
      </c>
      <c r="I318" s="49">
        <f>IFERROR(CUBEVALUE("ThisWorkbookDataModel","[Measures].[Exp]","[Expenditures].[SchoolYear].["&amp;$N$6&amp;"]","[Expenditures].[DistTitle].["&amp;DistrictBySize[[#This Row],[DistTitle]]&amp;"]")/G318,"")</f>
        <v>10381.112121212122</v>
      </c>
      <c r="J318" s="49" t="e">
        <f t="shared" si="9"/>
        <v>#N/A</v>
      </c>
      <c r="K318" s="51" t="e">
        <f>IF(G318="",NA(),IF(DistrictBySize[[#This Row],[DistrictGroupTitle]]=$N$2,IF($N$7="All Objects",I318,H318),NA()))</f>
        <v>#N/A</v>
      </c>
    </row>
    <row r="319" spans="1:11" x14ac:dyDescent="0.25">
      <c r="A319" s="1" t="s">
        <v>701</v>
      </c>
      <c r="B319" s="1" t="s">
        <v>702</v>
      </c>
      <c r="C319" s="1" t="s">
        <v>634</v>
      </c>
      <c r="D319" s="1" t="s">
        <v>197</v>
      </c>
      <c r="E319" s="1" t="s">
        <v>635</v>
      </c>
      <c r="F319">
        <v>15356.15</v>
      </c>
      <c r="G319" vm="301">
        <f t="shared" si="8"/>
        <v>15335.67</v>
      </c>
      <c r="H319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Row],[DistTitle]]&amp;"]")/G319,"")</f>
        <v/>
      </c>
      <c r="I319" s="49">
        <f>IFERROR(CUBEVALUE("ThisWorkbookDataModel","[Measures].[Exp]","[Expenditures].[SchoolYear].["&amp;$N$6&amp;"]","[Expenditures].[DistTitle].["&amp;DistrictBySize[[#This Row],[DistTitle]]&amp;"]")/G319,"")</f>
        <v>18769.957161310853</v>
      </c>
      <c r="J319" s="49" t="e">
        <f t="shared" si="9"/>
        <v>#N/A</v>
      </c>
      <c r="K319" s="51" t="e">
        <f>IF(G319="",NA(),IF(DistrictBySize[[#This Row],[DistrictGroupTitle]]=$N$2,IF($N$7="All Objects",I319,H319),NA()))</f>
        <v>#N/A</v>
      </c>
    </row>
    <row r="320" spans="1:11" x14ac:dyDescent="0.25">
      <c r="A320" s="1" t="s">
        <v>701</v>
      </c>
      <c r="B320" s="1" t="s">
        <v>702</v>
      </c>
      <c r="C320" s="1" t="s">
        <v>578</v>
      </c>
      <c r="D320" s="1" t="s">
        <v>219</v>
      </c>
      <c r="E320" s="1" t="s">
        <v>579</v>
      </c>
      <c r="F320">
        <v>5606.74</v>
      </c>
      <c r="G320" vm="215">
        <f t="shared" si="8"/>
        <v>5694.02</v>
      </c>
      <c r="H320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Row],[DistTitle]]&amp;"]")/G320,"")</f>
        <v/>
      </c>
      <c r="I320" s="49">
        <f>IFERROR(CUBEVALUE("ThisWorkbookDataModel","[Measures].[Exp]","[Expenditures].[SchoolYear].["&amp;$N$6&amp;"]","[Expenditures].[DistTitle].["&amp;DistrictBySize[[#This Row],[DistTitle]]&amp;"]")/G320,"")</f>
        <v>17604.868528737163</v>
      </c>
      <c r="J320" s="49" t="e">
        <f t="shared" si="9"/>
        <v>#N/A</v>
      </c>
      <c r="K320" s="51" t="e">
        <f>IF(G320="",NA(),IF(DistrictBySize[[#This Row],[DistrictGroupTitle]]=$N$2,IF($N$7="All Objects",I320,H320),NA()))</f>
        <v>#N/A</v>
      </c>
    </row>
    <row r="321" spans="1:11" x14ac:dyDescent="0.25">
      <c r="A321" s="1" t="s">
        <v>701</v>
      </c>
      <c r="B321" s="1" t="s">
        <v>702</v>
      </c>
      <c r="C321" s="1" t="s">
        <v>652</v>
      </c>
      <c r="D321" s="1" t="s">
        <v>200</v>
      </c>
      <c r="E321" s="1" t="s">
        <v>653</v>
      </c>
      <c r="F321">
        <v>1323.08</v>
      </c>
      <c r="G321" t="str">
        <f>IFERROR(CUBEVALUE("ThisWorkbookDataModel","[Measures].[Enr]","[Enrollment].[SchoolYear].["&amp;$N$6&amp;"]","[Enrollment].[DistTitle].["&amp;#REF!&amp;"]"),"")</f>
        <v/>
      </c>
      <c r="H321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Row],[DistTitle]]&amp;"]")/G321,"")</f>
        <v/>
      </c>
      <c r="I321" s="49" t="str">
        <f>IFERROR(CUBEVALUE("ThisWorkbookDataModel","[Measures].[Exp]","[Expenditures].[SchoolYear].["&amp;$N$6&amp;"]","[Expenditures].[DistTitle].["&amp;DistrictBySize[[#This Row],[DistTitle]]&amp;"]")/G321,"")</f>
        <v/>
      </c>
      <c r="J321" s="49" t="e">
        <f t="shared" si="9"/>
        <v>#N/A</v>
      </c>
      <c r="K321" s="51" t="e">
        <f>IF(G321="",NA(),IF(DistrictBySize[[#This Row],[DistrictGroupTitle]]=$N$2,IF($N$7="All Objects",I321,H321),NA()))</f>
        <v>#N/A</v>
      </c>
    </row>
    <row r="322" spans="1:11" x14ac:dyDescent="0.25">
      <c r="G322" vm="357">
        <f>IFERROR(CUBEVALUE("ThisWorkbookDataModel","[Measures].[Enr]","[Enrollment].[SchoolYear].["&amp;$N$6&amp;"]","[Enrollment].[DistTitle].["&amp;E321&amp;"]"),"")</f>
        <v>1336.27</v>
      </c>
      <c r="H322" s="49" t="str">
        <f>IFERROR(CUBEVALUE("ThisWorkbookDataModel","[Measures].[Exp]","[Expenditures].[RecastObjectTitle].["&amp;$N$7&amp;"]","[Expenditures].[SchoolYear].["&amp;$N$6&amp;"]","[Expenditures].[DistTitle].["&amp;DistrictBySize[[#This Row],[DistTitle]]&amp;"]")/G322,"")</f>
        <v/>
      </c>
      <c r="I322" s="49" t="str">
        <f>IFERROR(CUBEVALUE("ThisWorkbookDataModel","[Measures].[Exp]","[Expenditures].[SchoolYear].["&amp;$N$6&amp;"]","[Expenditures].[DistTitle].["&amp;DistrictBySize[[#This Row],[DistTitle]]&amp;"]")/G322,"")</f>
        <v/>
      </c>
      <c r="J322" s="49" vm="357">
        <f t="shared" ref="J322" si="10">IF(ISNA(K322),NA(),G322)</f>
        <v>1336.27</v>
      </c>
      <c r="K322" s="51" t="e">
        <f>IF(G322="",NA(),IF(DistrictBySize[[#This Row],[DistrictGroupTitle]]=$N$2,IF($N$7="All Objects",I322,H322),NA()))</f>
        <v>#VALUE!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 E x p e n d i t u r e s _ b b 7 c 5 d f 0 - c 7 2 8 - 4 6 e 3 - b 0 2 b - 4 6 8 5 2 b 4 6 6 8 5 0 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 D i s t r i c t B y S i z e - e d f 4 4 e a 2 - 7 c 3 c - 4 2 3 b - a b 7 1 - 1 3 d 1 d c c d 4 7 e a 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 E n r o l l m e n t _ 7 4 1 2 f 8 2 a - 0 6 8 a - 4 7 6 a - 9 a c 5 - 8 0 6 0 7 d d d 1 1 9 b 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 2 3 4 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E n r o l l m e n t _ 7 4 1 2 f 8 2 a - 0 6 8 a - 4 7 6 a - 9 a c 5 - 8 0 6 0 7 d d d 1 1 9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 2 3 9 < / i n t > < / v a l u e > < / i t e m > < i t e m > < k e y > < s t r i n g > D i s t C o d e < / s t r i n g > < / k e y > < v a l u e > < i n t > 2 0 9 < / i n t > < / v a l u e > < / i t e m > < i t e m > < k e y > < s t r i n g > D i s t T i t l e < / s t r i n g > < / k e y > < v a l u e > < i n t > 1 9 6 < / i n t > < / v a l u e > < / i t e m > < i t e m > < k e y > < s t r i n g > V e r T t l < / s t r i n g > < / k e y > < v a l u e > < i n t > 1 6 3 < / i n t > < / v a l u e > < / i t e m > < i t e m > < k e y > < s t r i n g > E n r o l l m e n t < / s t r i n g > < / k e y > < v a l u e > < i n t > 2 3 9 < / i n t > < / v a l u e > < / i t e m > < i t e m > < k e y > < s t r i n g > K e y < / s t r i n g > < / k e y > < v a l u e > < i n t > 1 2 8 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 D i s t C o d e < / s t r i n g > < / k e y > < v a l u e > < i n t > 1 < / i n t > < / v a l u e > < / i t e m > < i t e m > < k e y > < s t r i n g > D i s t T i t l e < / s t r i n g > < / k e y > < v a l u e > < i n t > 2 < / i n t > < / v a l u e > < / i t e m > < i t e m > < k e y > < s t r i n g > V e r T t l < / s t r i n g > < / k e y > < v a l u e > < i n t > 3 < / i n t > < / v a l u e > < / i t e m > < i t e m > < k e y > < s t r i n g > E n r o l l m e n t < / s t r i n g > < / k e y > < v a l u e > < i n t > 4 < / i n t > < / v a l u e > < / i t e m > < i t e m > < k e y > < s t r i n g > K e y < / s t r i n g > < / k e y > < v a l u e > < i n t > 5 < / i n t > < / v a l u e > < / i t e m > < / C o l u m n D i s p l a y I n d e x > < C o l u m n F r o z e n   / > < C o l u m n C h e c k e d   / > < C o l u m n F i l t e r > < i t e m > < k e y > < s t r i n g > S c h o o l Y e a r < / s t r i n g > < / k e y > < v a l u e > < F i l t e r E x p r e s s i o n   x s i : n i l = " t r u e "   / > < / v a l u e > < / i t e m > < i t e m > < k e y > < s t r i n g > D i s t T i t l e < / s t r i n g > < / k e y > < v a l u e > < F i l t e r E x p r e s s i o n   x s i : n i l = " t r u e "   / > < / v a l u e > < / i t e m > < / C o l u m n F i l t e r > < S e l e c t i o n F i l t e r > < i t e m > < k e y > < s t r i n g > S c h o o l Y e a r < / s t r i n g > < / k e y > < v a l u e > < S e l e c t i o n F i l t e r   x s i : n i l = " t r u e "   / > < / v a l u e > < / i t e m > < i t e m > < k e y > < s t r i n g > D i s t T i t l e < / s t r i n g > < / k e y > < v a l u e > < S e l e c t i o n F i l t e r   x s i : n i l = " t r u e "   / > < / v a l u e > < / i t e m > < / S e l e c t i o n F i l t e r > < F i l t e r P a r a m e t e r s > < i t e m > < k e y > < s t r i n g > S c h o o l Y e a r < / s t r i n g > < / k e y > < v a l u e > < C o m m a n d P a r a m e t e r s   / > < / v a l u e > < / i t e m > < i t e m > < k e y > < s t r i n g > D i s t T i t l e 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E x p e n d i t u r e s _ b b 7 c 5 d f 0 - c 7 2 8 - 4 6 e 3 - b 0 2 b - 4 6 8 5 2 b 4 6 6 8 5 0 , D i s t r i c t B y S i z e - e d f 4 4 e a 2 - 7 c 3 c - 4 2 3 b - a b 7 1 - 1 3 d 1 d c c d 4 7 e a , E n r o l l m e n t _ 7 4 1 2 f 8 2 a - 0 6 8 a - 4 7 6 a - 9 a c 5 - 8 0 6 0 7 d d d 1 1 9 b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 4 9 < / H e i g h t > < / S a n d b o x E d i t o r . F o r m u l a B a r S t a t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D a t a M a s h u p   s q m i d = " 5 8 9 a a 5 6 7 - f e d 1 - 4 a b 7 - 9 d a 7 - 3 f 7 d d 3 b 7 f d d 7 "   x m l n s = " h t t p : / / s c h e m a s . m i c r o s o f t . c o m / D a t a M a s h u p " > A A A A A D Q F A A B Q S w M E F A A C A A g A t H w 7 W h V 9 t P W j A A A A 9 g A A A B I A H A B D b 2 5 m a W c v U G F j a 2 F n Z S 5 4 b W w g o h g A K K A U A A A A A A A A A A A A A A A A A A A A A A A A A A A A h Y + x D o I w F E V / h X S n h b I o e Z T B V R I T o n F t S s V G e B h a L P / m 4 C f 5 C 2 I U d X O 8 5 5 7 h 3 v v 1 B v n Y N s F F 9 9 Z 0 m J G Y R i T Q q L r K Y J 2 R w R 3 C B c k F b K Q 6 y V o H k 4 w 2 H W 2 V k a N z 5 5 Q x 7 z 3 1 C e 3 6 m v E o i t m + W J f q q F t J P r L 5 L 4 c G r Z O o N B G w e 4 0 R n M Y J p 5 w v a Q R s h l A Y / A p 8 2 v t s f y C s h s Y N v R Y a w 2 0 J b I 7 A 3 h / E A 1 B L A w Q U A A I A C A C 0 f D t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H w 7 W s 7 7 1 p U v A g A A / w k A A B M A H A B G b 3 J t d W x h c y 9 T Z W N 0 a W 9 u M S 5 t I K I Y A C i g F A A A A A A A A A A A A A A A A A A A A A A A A A A A A O V U U W v b M B B + N / g / H O 5 D b A i G 9 n X z I E 2 c t G x t t s h t F 8 o e F E e l b m V r k 2 V Y + + s n y 3 Y k x 0 7 a D g K F B m K d P n 2 S 7 j 7 d X U 5 i k b A M U D U e f 7 I t 2 8 r v M S d r C P / + J t k 6 E Q U n O Q R A i b A t k D / E C h 4 T i a A / 1 J 9 g g V c 4 J 6 4 z p p h S n D p D c L 4 e n 8 j h 9 k d B + F P g o P B b O I 4 A x f e M 0 S X B 3 N f m E K Z J h r O Y X B P u y 3 8 k 6 B A m S S 5 4 E g u / N M Z s T b a g K B F U Y v P V g / T a X 5 A Y 5 6 K a V O S e h X o L u r p w Z 1 M Z m D 9 K W Z E J D 0 Y I I i Y w B d u a L u Y X A N J 3 f 7 1 i f r W v P m u 4 g R t H N K I D 0 J i 6 A 9 R X g z p q e d n N W b g I W 5 o s z y d S 0 8 o 7 N Y H R 5 a S r x Y b T r C h Q c Q 0 p p S k H 4 8 Q N U B J r g b R m G 5 o B l c S t v Y H p s D 7 O 8 D l o z i 5 n t j V b z K + + w + n y H T y + 8 8 u z r S Q z U 9 h M 9 u a O 0 y e U P J P D p X u Y c T a N w l d G P O O s 0 C + t Z n X 8 f Z q g I n X r 8 8 3 8 H p Q Y p Y M j l 9 5 5 K s m 3 k x m 6 W d 2 6 s + 3 P D t L P G 0 w f o Q t p e u 1 b o 0 F n Q Q p i 6 G N U E 8 c y H 9 W 3 t 5 q 0 q U L c V V q N N G p a 5 q 3 x F t p s U V u w S v X S i c q h F r F B z J L V E i i h W v w a 6 N D V g r I U f c d R D a H T I P Z t 2 s n v 8 a l T 5 n s k c V 1 D l M 9 f B u g x o T S H M c m E f E + Z k y n h A 8 9 T T / N S P z h k d f Q F o J w 6 G 1 2 f X 8 7 A 7 S M E J 9 4 L j a M q r l R G W z W N A / S M V 7 b E H v H 2 d 4 T S 6 b d 1 h Q 9 W w e + y R v 4 3 G / r y + B 9 Q S w E C L Q A U A A I A C A C 0 f D t a F X 2 0 9 a M A A A D 2 A A A A E g A A A A A A A A A A A A A A A A A A A A A A Q 2 9 u Z m l n L 1 B h Y 2 t h Z 2 U u e G 1 s U E s B A i 0 A F A A C A A g A t H w 7 W g / K 6 a u k A A A A 6 Q A A A B M A A A A A A A A A A A A A A A A A 7 w A A A F t D b 2 5 0 Z W 5 0 X 1 R 5 c G V z X S 5 4 b W x Q S w E C L Q A U A A I A C A C 0 f D t a z v v W l S 8 C A A D / C Q A A E w A A A A A A A A A A A A A A A A D g A Q A A R m 9 y b X V s Y X M v U 2 V j d G l v b j E u b V B L B Q Y A A A A A A w A D A M I A A A B c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H H A A A A A A A A K U c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e H B l b m R p d H V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U t M D E t M j d U M j M 6 M z c 6 M z g u M T Q 1 N D E z M l o i I C 8 + P E V u d H J 5 I F R 5 c G U 9 I k Z p b G x F c n J v c k N v d W 5 0 I i B W Y W x 1 Z T 0 i b D A i I C 8 + P E V u d H J 5 I F R 5 c G U 9 I l F 1 Z X J 5 S U Q i I F Z h b H V l P S J z Y z g 3 N z R m Z G Y t Y m I z Y S 0 0 Y m Q 3 L T k 4 Z G M t N z Q 4 M z F m M W E 4 Y 2 Y 2 I i A v P j x F b n R y e S B U e X B l P S J G a W x s Q 2 9 s d W 1 u V H l w Z X M i I F Z h b H V l P S J z Q m d Z R 0 J n W U d E d z 0 9 I i A v P j x F b n R y e S B U e X B l P S J G a W x s R X J y b 3 J D b 2 R l I i B W Y W x 1 Z T 0 i c 1 V u a 2 5 v d 2 4 i I C 8 + P E V u d H J 5 I F R 5 c G U 9 I k Z p b G x D b 2 x 1 b W 5 O Y W 1 l c y I g V m F s d W U 9 I n N b J n F 1 b 3 Q 7 U 2 N o b 2 9 s W W V h c i Z x d W 9 0 O y w m c X V v d D t W Z X J U d G w m c X V v d D s s J n F 1 b 3 Q 7 R G l z d E N v Z G U m c X V v d D s s J n F 1 b 3 Q 7 R G l z d F R p d G x l J n F 1 b 3 Q 7 L C Z x d W 9 0 O 1 J l Y 2 F z d E 9 i a m V j d E N v Z G U m c X V v d D s s J n F 1 b 3 Q 7 U m V j Y X N 0 T 2 J q Z W N 0 V G l 0 b G U m c X V v d D s s J n F 1 b 3 Q 7 V G 9 0 Y W w m c X V v d D t d I i A v P j x F b n R y e S B U e X B l P S J G a W x s Q 2 9 1 b n Q i I F Z h b H V l P S J s N z c y O T U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w Z W 5 k a X R 1 c m V z L 1 N v d X J j Z S 5 7 U 2 N o b 2 9 s W W V h c i w w f S Z x d W 9 0 O y w m c X V v d D t T Z W N 0 a W 9 u M S 9 F e H B l b m R p d H V y Z X M v U 2 9 1 c m N l L n t W Z X J U d G w s M X 0 m c X V v d D s s J n F 1 b 3 Q 7 U 2 V j d G l v b j E v R X h w Z W 5 k a X R 1 c m V z L 1 N v d X J j Z S 5 7 R G l z d E N v Z G U s M n 0 m c X V v d D s s J n F 1 b 3 Q 7 U 2 V j d G l v b j E v R X h w Z W 5 k a X R 1 c m V z L 1 N v d X J j Z S 5 7 R G l z d F R p d G x l L D N 9 J n F 1 b 3 Q 7 L C Z x d W 9 0 O 1 N l Y 3 R p b 2 4 x L 0 V 4 c G V u Z G l 0 d X J l c y 9 T b 3 V y Y 2 U u e 1 J l Y 2 F z d E 9 i a m V j d E N v Z G U s N H 0 m c X V v d D s s J n F 1 b 3 Q 7 U 2 V j d G l v b j E v R X h w Z W 5 k a X R 1 c m V z L 1 N v d X J j Z S 5 7 U m V j Y X N 0 T 2 J q Z W N 0 V G l 0 b G U s N X 0 m c X V v d D s s J n F 1 b 3 Q 7 U 2 V j d G l v b j E v R X h w Z W 5 k a X R 1 c m V z L 1 N v d X J j Z S 5 7 V G 9 0 Y W w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X h w Z W 5 k a X R 1 c m V z L 1 N v d X J j Z S 5 7 U 2 N o b 2 9 s W W V h c i w w f S Z x d W 9 0 O y w m c X V v d D t T Z W N 0 a W 9 u M S 9 F e H B l b m R p d H V y Z X M v U 2 9 1 c m N l L n t W Z X J U d G w s M X 0 m c X V v d D s s J n F 1 b 3 Q 7 U 2 V j d G l v b j E v R X h w Z W 5 k a X R 1 c m V z L 1 N v d X J j Z S 5 7 R G l z d E N v Z G U s M n 0 m c X V v d D s s J n F 1 b 3 Q 7 U 2 V j d G l v b j E v R X h w Z W 5 k a X R 1 c m V z L 1 N v d X J j Z S 5 7 R G l z d F R p d G x l L D N 9 J n F 1 b 3 Q 7 L C Z x d W 9 0 O 1 N l Y 3 R p b 2 4 x L 0 V 4 c G V u Z G l 0 d X J l c y 9 T b 3 V y Y 2 U u e 1 J l Y 2 F z d E 9 i a m V j d E N v Z G U s N H 0 m c X V v d D s s J n F 1 b 3 Q 7 U 2 V j d G l v b j E v R X h w Z W 5 k a X R 1 c m V z L 1 N v d X J j Z S 5 7 U m V j Y X N 0 T 2 J q Z W N 0 V G l 0 b G U s N X 0 m c X V v d D s s J n F 1 b 3 Q 7 U 2 V j d G l v b j E v R X h w Z W 5 k a X R 1 c m V z L 1 N v d X J j Z S 5 7 V G 9 0 Y W w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4 c G V u Z G l 0 d X J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0 c m l j d E J 5 U 2 l 6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w M S 0 y M 1 Q y M j o 1 M D o w O C 4 y N D k w N z k 0 W i I g L z 4 8 R W 5 0 c n k g V H l w Z T 0 i R m l s b E N v b H V t b l R 5 c G V z I i B W Y W x 1 Z T 0 i c 0 J n W U d C Z 1 l Q I i A v P j x F b n R y e S B U e X B l P S J R d W V y e U l E I i B W Y W x 1 Z T 0 i c 2 N h N G I 3 M D Q 4 L T R l Y T c t N G Q 5 M S 0 5 O D Y w L W Q 1 M z E x Y m I 3 Z j F k N i I g L z 4 8 R W 5 0 c n k g V H l w Z T 0 i R m l s b E N v b H V t b k 5 h b W V z I i B W Y W x 1 Z T 0 i c 1 s m c X V v d D t T Y 2 h v b 2 x Z Z W F y J n F 1 b 3 Q 7 L C Z x d W 9 0 O 1 Z l c l R 0 b C Z x d W 9 0 O y w m c X V v d D t E a X N 0 Q 2 9 k Z S Z x d W 9 0 O y w m c X V v d D t E a X N 0 c m l j d E d y b 3 V w V G l 0 b G U m c X V v d D s s J n F 1 b 3 Q 7 R G l z d F R p d G x l J n F 1 b 3 Q 7 L C Z x d W 9 0 O 0 V u c m 9 s b C Z x d W 9 0 O 1 0 i I C 8 + P E V u d H J 5 I F R 5 c G U 9 I k Z p b G x F c n J v c k N v d W 5 0 I i B W Y W x 1 Z T 0 i b D A i I C 8 + P E V u d H J 5 I F R 5 c G U 9 I l J l Y 2 9 2 Z X J 5 V G F y Z 2 V 0 U 2 h l Z X Q i I F Z h b H V l P S J z R G l z d H J p Y 3 R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R p c 3 R y a W N 0 Q n l T a X p l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z M j A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z d H J p Y 3 R C e V N p e m U v U 2 9 1 c m N l L n t T Y 2 h v b 2 x Z Z W F y L D B 9 J n F 1 b 3 Q 7 L C Z x d W 9 0 O 1 N l Y 3 R p b 2 4 x L 0 R p c 3 R y a W N 0 Q n l T a X p l L 1 N v d X J j Z S 5 7 V m V y V H R s L D F 9 J n F 1 b 3 Q 7 L C Z x d W 9 0 O 1 N l Y 3 R p b 2 4 x L 0 R p c 3 R y a W N 0 Q n l T a X p l L 1 N v d X J j Z S 5 7 R G l z d E N v Z G U s M n 0 m c X V v d D s s J n F 1 b 3 Q 7 U 2 V j d G l v b j E v R G l z d H J p Y 3 R C e V N p e m U v U 2 9 1 c m N l L n t E a X N 0 c m l j d E d y b 3 V w V G l 0 b G U s M 3 0 m c X V v d D s s J n F 1 b 3 Q 7 U 2 V j d G l v b j E v R G l z d H J p Y 3 R C e V N p e m U v U 2 9 1 c m N l L n t E a X N 0 V G l 0 b G U s N H 0 m c X V v d D s s J n F 1 b 3 Q 7 U 2 V j d G l v b j E v R G l z d H J p Y 3 R C e V N p e m U v U 2 9 1 c m N l L n t F b n J v b G w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G l z d H J p Y 3 R C e V N p e m U v U 2 9 1 c m N l L n t T Y 2 h v b 2 x Z Z W F y L D B 9 J n F 1 b 3 Q 7 L C Z x d W 9 0 O 1 N l Y 3 R p b 2 4 x L 0 R p c 3 R y a W N 0 Q n l T a X p l L 1 N v d X J j Z S 5 7 V m V y V H R s L D F 9 J n F 1 b 3 Q 7 L C Z x d W 9 0 O 1 N l Y 3 R p b 2 4 x L 0 R p c 3 R y a W N 0 Q n l T a X p l L 1 N v d X J j Z S 5 7 R G l z d E N v Z G U s M n 0 m c X V v d D s s J n F 1 b 3 Q 7 U 2 V j d G l v b j E v R G l z d H J p Y 3 R C e V N p e m U v U 2 9 1 c m N l L n t E a X N 0 c m l j d E d y b 3 V w V G l 0 b G U s M 3 0 m c X V v d D s s J n F 1 b 3 Q 7 U 2 V j d G l v b j E v R G l z d H J p Y 3 R C e V N p e m U v U 2 9 1 c m N l L n t E a X N 0 V G l 0 b G U s N H 0 m c X V v d D s s J n F 1 b 3 Q 7 U 2 V j d G l v b j E v R G l z d H J p Y 3 R C e V N p e m U v U 2 9 1 c m N l L n t F b n J v b G w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c 3 R y a W N 0 Q n l T a X p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c m 9 s b G 1 l b n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E N v b H V t b k 5 h b W V z I i B W Y W x 1 Z T 0 i c 1 s m c X V v d D t T Y 2 h v b 2 x Z Z W F y J n F 1 b 3 Q 7 L C Z x d W 9 0 O 0 R p c 3 R D b 2 R l J n F 1 b 3 Q 7 L C Z x d W 9 0 O 0 R p c 3 R U a X R s Z S Z x d W 9 0 O y w m c X V v d D t W Z X J U d G w m c X V v d D s s J n F 1 b 3 Q 7 R W 5 y b 2 x s b W V u d C Z x d W 9 0 O 1 0 i I C 8 + P E V u d H J 5 I F R 5 c G U 9 I k Z p b G x D b 2 x 1 b W 5 U e X B l c y I g V m F s d W U 9 I n N C Z 1 l H Q m c 4 P S I g L z 4 8 R W 5 0 c n k g V H l w Z T 0 i R m l s b E x h c 3 R V c G R h d G V k I i B W Y W x 1 Z T 0 i Z D I w M j U t M D E t M j N U M j I 6 N T A 6 M D g u M j Y 0 N z Q 5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4 Z T l k Z W Z m O C 1 k Y j R l L T Q 3 Z T g t O D F h Z C 0 z M D Z m O W M y Y 2 E 5 Y W M i I C 8 + P E V u d H J 5 I F R 5 c G U 9 I k Z p b G x D b 3 V u d C I g V m F s d W U 9 I m w 5 M D U 2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u c m 9 s b G 1 l b n Q v U 2 9 1 c m N l L n t T Y 2 h v b 2 x Z Z W F y L D B 9 J n F 1 b 3 Q 7 L C Z x d W 9 0 O 1 N l Y 3 R p b 2 4 x L 0 V u c m 9 s b G 1 l b n Q v U 2 9 1 c m N l L n t E a X N 0 Q 2 9 k Z S w x f S Z x d W 9 0 O y w m c X V v d D t T Z W N 0 a W 9 u M S 9 F b n J v b G x t Z W 5 0 L 1 N v d X J j Z S 5 7 R G l z d F R p d G x l L D J 9 J n F 1 b 3 Q 7 L C Z x d W 9 0 O 1 N l Y 3 R p b 2 4 x L 0 V u c m 9 s b G 1 l b n Q v U 2 9 1 c m N l L n t W Z X J U d G w s M 3 0 m c X V v d D s s J n F 1 b 3 Q 7 U 2 V j d G l v b j E v R W 5 y b 2 x s b W V u d C 9 T b 3 V y Y 2 U u e 0 V u c m 9 s b G 1 l b n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W 5 y b 2 x s b W V u d C 9 T b 3 V y Y 2 U u e 1 N j a G 9 v b F l l Y X I s M H 0 m c X V v d D s s J n F 1 b 3 Q 7 U 2 V j d G l v b j E v R W 5 y b 2 x s b W V u d C 9 T b 3 V y Y 2 U u e 0 R p c 3 R D b 2 R l L D F 9 J n F 1 b 3 Q 7 L C Z x d W 9 0 O 1 N l Y 3 R p b 2 4 x L 0 V u c m 9 s b G 1 l b n Q v U 2 9 1 c m N l L n t E a X N 0 V G l 0 b G U s M n 0 m c X V v d D s s J n F 1 b 3 Q 7 U 2 V j d G l v b j E v R W 5 y b 2 x s b W V u d C 9 T b 3 V y Y 2 U u e 1 Z l c l R 0 b C w z f S Z x d W 9 0 O y w m c X V v d D t T Z W N 0 a W 9 u M S 9 F b n J v b G x t Z W 5 0 L 1 N v d X J j Z S 5 7 R W 5 y b 2 x s b W V u d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5 y b 2 x s b W V u d C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1 u T h U 0 3 9 Q E W S W R i R 4 l s V 8 A A A A A A C A A A A A A A D Z g A A w A A A A B A A A A B 2 V S d X 1 W T 2 l 3 B 1 J o d L W 4 y t A A A A A A S A A A C g A A A A E A A A A I C E Y M I P g N V K U E O V 1 g T x 6 H t Q A A A A g j J I M + W S h s h X 8 m 8 U W 1 o Q L e 1 U B v 9 x m y i o e H U P E 7 / n 1 + L 3 5 E 9 a h p + d O e t R s T l H h S 0 f k Y h t P d E n / Z O i J Z k c i L U r z p z 1 s F 6 i R p A e t H i 9 h O L c j w w U A A A A u D Z D k k t q F v O D U C V r F 2 n Y p X z q 2 y 0 = < / D a t a M a s h u p > 
</file>

<file path=customXml/item2.xml>��< ? x m l   v e r s i o n = " 1 . 0 "   e n c o d i n g = " U T F - 1 6 " ? > < G e m i n i   x m l n s = " h t t p : / / g e m i n i / p i v o t c u s t o m i z a t i o n / T a b l e X M L _ D i s t r i c t B y S i z e - e d f 4 4 e a 2 - 7 c 3 c - 4 2 3 b - a b 7 1 - 1 3 d 1 d c c d 4 7 e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 1 0 3 < / i n t > < / v a l u e > < / i t e m > < i t e m > < k e y > < s t r i n g > V e r T t l < / s t r i n g > < / k e y > < v a l u e > < i n t > 7 3 < / i n t > < / v a l u e > < / i t e m > < i t e m > < k e y > < s t r i n g > D i s t C o d e < / s t r i n g > < / k e y > < v a l u e > < i n t > 9 2 < / i n t > < / v a l u e > < / i t e m > < i t e m > < k e y > < s t r i n g > D i s t r i c t G r o u p T i t l e < / s t r i n g > < / k e y > < v a l u e > < i n t > 1 4 6 < / i n t > < / v a l u e > < / i t e m > < i t e m > < k e y > < s t r i n g > D i s t T i t l e < / s t r i n g > < / k e y > < v a l u e > < i n t > 8 8 < / i n t > < / v a l u e > < / i t e m > < i t e m > < k e y > < s t r i n g > E n r o l l < / s t r i n g > < / k e y > < v a l u e > < i n t > 7 2 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 V e r T t l < / s t r i n g > < / k e y > < v a l u e > < i n t > 1 < / i n t > < / v a l u e > < / i t e m > < i t e m > < k e y > < s t r i n g > D i s t C o d e < / s t r i n g > < / k e y > < v a l u e > < i n t > 2 < / i n t > < / v a l u e > < / i t e m > < i t e m > < k e y > < s t r i n g > D i s t r i c t G r o u p T i t l e < / s t r i n g > < / k e y > < v a l u e > < i n t > 3 < / i n t > < / v a l u e > < / i t e m > < i t e m > < k e y > < s t r i n g > D i s t T i t l e < / s t r i n g > < / k e y > < v a l u e > < i n t > 4 < / i n t > < / v a l u e > < / i t e m > < i t e m > < k e y > < s t r i n g > E n r o l l 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E x p e n d i t u r e s _ b b 7 c 5 d f 0 - c 7 2 8 - 4 6 e 3 - b 0 2 b - 4 6 8 5 2 b 4 6 6 8 5 0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 D i s t r i c t B y S i z e 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 D i s t r i c t B y S i z e 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 C o l u m n s \ D i s t r i c t G r o u p T i t l e 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 C o l u m n s \ E n r o l l 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 E n r o l l m e n t 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 E n r o l l m e n t 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 C o l u m n s \ E n r o l l m e n t 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 E x p e n d i t u r e s 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 E x p e n d i t u r e s 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 C o l u m n s \ R e c a s t O b j e c t C o d e 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 C o l u m n s \ R e c a s t O b j e c t T i t l e 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 D i s t r i c t B y S i z e 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 D i s t r i c t B y S i z e 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 M e a s u r e s \ D i s t B y S i z e < / K e y > < / D i a g r a m O b j e c t K e y > < D i a g r a m O b j e c t K e y > < K e y > M e a s u r e s \ D i s t B y S i z e \ T a g I n f o \ F o r m u l a < / K e y > < / D i a g r a m O b j e c t K e y > < D i a g r a m O b j e c t K e y > < K e y > M e a s u r e s \ D i s t B y S i z e \ T a g I n f o \ V a l u e < / K e y > < / D i a g r a m O b j e c t K e y > < D i a g r a m O b j e c t K e y > < K e y > C o l u m n s \ S c h o o l Y e a r < / K e y > < / D i a g r a m O b j e c t K e y > < D i a g r a m O b j e c t K e y > < K e y > C o l u m n s \ V e r T t l < / K e y > < / D i a g r a m O b j e c t K e y > < D i a g r a m O b j e c t K e y > < K e y > C o l u m n s \ D i s t C o d e < / K e y > < / D i a g r a m O b j e c t K e y > < D i a g r a m O b j e c t K e y > < K e y > C o l u m n s \ D i s t r i c t G r o u p T i t l e < / K e y > < / D i a g r a m O b j e c t K e y > < D i a g r a m O b j e c t K e y > < K e y > C o l u m n s \ D i s t T i t l e < / K e y > < / D i a g r a m O b j e c t K e y > < D i a g r a m O b j e c t K e y > < K e y > C o l u m n s \ E n r o l l 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 M e a s u r e s \ D i s t B y S i z e 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 M e a s u r e s \ D i s t B y S i z e \ T a g I n f o \ F o r m u l a 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 M e a s u r e s \ D i s t B y S i z e \ T a g I n f o \ V a l u e 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 C o l u m n s \ D i s t r i c t G r o u p T i t l e 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 C o l u m n s \ E n r o l l 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 E n r o l l m e n t 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 E n r o l l m e n t 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 M e a s u r e s \ E n r < / K e y > < / D i a g r a m O b j e c t K e y > < D i a g r a m O b j e c t K e y > < K e y > M e a s u r e s \ E n r \ T a g I n f o \ F o r m u l a < / K e y > < / D i a g r a m O b j e c t K e y > < D i a g r a m O b j e c t K e y > < K e y > M e a s u r e s \ E n r \ T a g I n f o \ V a l u e < / K e y > < / D i a g r a m O b j e c t K e y > < D i a g r a m O b j e c t K e y > < K e y > C o l u m n s \ S c h o o l Y e a r < / K e y > < / D i a g r a m O b j e c t K e y > < D i a g r a m O b j e c t K e y > < K e y > C o l u m n s \ D i s t C o d e < / K e y > < / D i a g r a m O b j e c t K e y > < D i a g r a m O b j e c t K e y > < K e y > C o l u m n s \ D i s t T i t l e < / K e y > < / D i a g r a m O b j e c t K e y > < D i a g r a m O b j e c t K e y > < K e y > C o l u m n s \ V e r T t l < / K e y > < / D i a g r a m O b j e c t K e y > < D i a g r a m O b j e c t K e y > < K e y > C o l u m n s \ E n r o l l m e n t < / K e y > < / D i a g r a m O b j e c t K e y > < D i a g r a m O b j e c t K e y > < K e y > C o l u m n s \ K e y 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 M e a s u r e s \ E n r 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 C o l u m n s \ E n r o l l m e n t 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 E x p e n d i t u r e s 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 E x p e n d i t u r e s 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 M e a s u r e s \ E x p < / K e y > < / D i a g r a m O b j e c t K e y > < D i a g r a m O b j e c t K e y > < K e y > M e a s u r e s \ E x p \ T a g I n f o \ F o r m u l a < / K e y > < / D i a g r a m O b j e c t K e y > < D i a g r a m O b j e c t K e y > < K e y > M e a s u r e s \ E x p \ T a g I n f o \ V a l u e < / K e y > < / D i a g r a m O b j e c t K e y > < D i a g r a m O b j e c t K e y > < K e y > C o l u m n s \ S c h o o l Y e a r < / K e y > < / D i a g r a m O b j e c t K e y > < D i a g r a m O b j e c t K e y > < K e y > C o l u m n s \ V e r T t l < / K e y > < / D i a g r a m O b j e c t K e y > < D i a g r a m O b j e c t K e y > < K e y > C o l u m n s \ D i s t C o d e < / K e y > < / D i a g r a m O b j e c t K e y > < D i a g r a m O b j e c t K e y > < K e y > C o l u m n s \ D i s t T i t l e < / K e y > < / D i a g r a m O b j e c t K e y > < D i a g r a m O b j e c t K e y > < K e y > C o l u m n s \ R e c a s t O b j e c t C o d e < / K e y > < / D i a g r a m O b j e c t K e y > < D i a g r a m O b j e c t K e y > < K e y > C o l u m n s \ R e c a s t O b j e c t T i t l e 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 M e a s u r e s \ E x p 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 M e a s u r e s \ E x p \ T a g I n f o \ F o r m u l a 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 C o l u m n s \ R e c a s t O b j e c t C o d e 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 C o l u m n s \ R e c a s t O b j e c t T i t l e 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 T a g s \ T a b l e s \ & l t ; T a b l e s \ E x p e n d i t u r e s & g t ; < / K e y > < / D i a g r a m O b j e c t K e y > < D i a g r a m O b j e c t K e y > < K e y > D y n a m i c   T a g s \ T a b l e s \ & l t ; T a b l e s \ D i s t r i c t B y S i z e & g t ; < / K e y > < / D i a g r a m O b j e c t K e y > < D i a g r a m O b j e c t K e y > < K e y > D y n a m i c   T a g s \ T a b l e s \ & l t ; T a b l e s \ E n r o l l m e n t & g t ; < / K e y > < / D i a g r a m O b j e c t K e y > < D i a g r a m O b j e c t K e y > < K e y > T a b l e s \ E x p e n d i t u r e s < / K e y > < / D i a g r a m O b j e c t K e y > < D i a g r a m O b j e c t K e y > < K e y > T a b l e s \ E x p e n d i t u r e s \ C o l u m n s \ S c h o o l Y e a r < / K e y > < / D i a g r a m O b j e c t K e y > < D i a g r a m O b j e c t K e y > < K e y > T a b l e s \ E x p e n d i t u r e s \ C o l u m n s \ V e r T t l < / K e y > < / D i a g r a m O b j e c t K e y > < D i a g r a m O b j e c t K e y > < K e y > T a b l e s \ E x p e n d i t u r e s \ C o l u m n s \ D i s t C o d e < / K e y > < / D i a g r a m O b j e c t K e y > < D i a g r a m O b j e c t K e y > < K e y > T a b l e s \ E x p e n d i t u r e s \ C o l u m n s \ D i s t T i t l e < / K e y > < / D i a g r a m O b j e c t K e y > < D i a g r a m O b j e c t K e y > < K e y > T a b l e s \ E x p e n d i t u r e s \ C o l u m n s \ R e c a s t O b j e c t C o d e < / K e y > < / D i a g r a m O b j e c t K e y > < D i a g r a m O b j e c t K e y > < K e y > T a b l e s \ E x p e n d i t u r e s \ C o l u m n s \ R e c a s t O b j e c t T i t l e < / K e y > < / D i a g r a m O b j e c t K e y > < D i a g r a m O b j e c t K e y > < K e y > T a b l e s \ E x p e n d i t u r e s \ C o l u m n s \ T o t a l < / K e y > < / D i a g r a m O b j e c t K e y > < D i a g r a m O b j e c t K e y > < K e y > T a b l e s \ E x p e n d i t u r e s \ M e a s u r e s \ E x p < / K e y > < / D i a g r a m O b j e c t K e y > < D i a g r a m O b j e c t K e y > < K e y > T a b l e s \ D i s t r i c t B y S i z e < / K e y > < / D i a g r a m O b j e c t K e y > < D i a g r a m O b j e c t K e y > < K e y > T a b l e s \ D i s t r i c t B y S i z e \ C o l u m n s \ S c h o o l Y e a r < / K e y > < / D i a g r a m O b j e c t K e y > < D i a g r a m O b j e c t K e y > < K e y > T a b l e s \ D i s t r i c t B y S i z e \ C o l u m n s \ V e r T t l < / K e y > < / D i a g r a m O b j e c t K e y > < D i a g r a m O b j e c t K e y > < K e y > T a b l e s \ D i s t r i c t B y S i z e \ C o l u m n s \ D i s t C o d e < / K e y > < / D i a g r a m O b j e c t K e y > < D i a g r a m O b j e c t K e y > < K e y > T a b l e s \ D i s t r i c t B y S i z e \ C o l u m n s \ D i s t r i c t G r o u p T i t l e < / K e y > < / D i a g r a m O b j e c t K e y > < D i a g r a m O b j e c t K e y > < K e y > T a b l e s \ D i s t r i c t B y S i z e \ C o l u m n s \ D i s t T i t l e < / K e y > < / D i a g r a m O b j e c t K e y > < D i a g r a m O b j e c t K e y > < K e y > T a b l e s \ D i s t r i c t B y S i z e \ C o l u m n s \ E n r o l l < / K e y > < / D i a g r a m O b j e c t K e y > < D i a g r a m O b j e c t K e y > < K e y > T a b l e s \ E n r o l l m e n t < / K e y > < / D i a g r a m O b j e c t K e y > < D i a g r a m O b j e c t K e y > < K e y > T a b l e s \ E n r o l l m e n t \ C o l u m n s \ S c h o o l Y e a r < / K e y > < / D i a g r a m O b j e c t K e y > < D i a g r a m O b j e c t K e y > < K e y > T a b l e s \ E n r o l l m e n t \ C o l u m n s \ D i s t C o d e < / K e y > < / D i a g r a m O b j e c t K e y > < D i a g r a m O b j e c t K e y > < K e y > T a b l e s \ E n r o l l m e n t \ C o l u m n s \ D i s t T i t l e < / K e y > < / D i a g r a m O b j e c t K e y > < D i a g r a m O b j e c t K e y > < K e y > T a b l e s \ E n r o l l m e n t \ C o l u m n s \ V e r T t l < / K e y > < / D i a g r a m O b j e c t K e y > < D i a g r a m O b j e c t K e y > < K e y > T a b l e s \ E n r o l l m e n t \ C o l u m n s \ E n r o l l m e n t < / K e y > < / D i a g r a m O b j e c t K e y > < D i a g r a m O b j e c t K e y > < K e y > T a b l e s \ E n r o l l m e n t \ M e a s u r e s \ E n r 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 R e l a t i o n s h i p s \ & l t ; T a b l e s \ E x p e n d i t u r e s \ C o l u m n s \ D i s t C o d e & g t ; - & l t ; T a b l e s \ D i s t r i c t B y S i z e \ C o l u m n s \ D i s t C o d e & g t ; \ F K 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 R e l a t i o n s h i p s \ & l t ; T a b l e s \ E x p e n d i t u r e s \ C o l u m n s \ D i s t C o d e & g t ; - & l t ; T a b l e s \ D i s t r i c t B y S i z e \ C o l u m n s \ D i s t C o d e & g t ; \ P K 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 R e l a t i o n s h i p s \ & l t ; T a b l e s \ E x p e n d i t u r e s \ C o l u m n s \ D i s t C o d e & g t ; - & l t ; T a b l e s \ D i s t r i c t B y S i z e \ C o l u m n s \ D i s t C o d e & g t ; \ C r o s s F i l t e r 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 R e l a t i o n s h i p s \ & l t ; T a b l e s \ E n r o l l m e n t \ C o l u m n s \ D i s t C o d e & g t ; - & l t ; T a b l e s \ D i s t r i c t B y S i z e \ C o l u m n s \ D i s t C o d e & g t ; \ F K 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 R e l a t i o n s h i p s \ & l t ; T a b l e s \ E n r o l l m e n t \ C o l u m n s \ D i s t C o d e & g t ; - & l t ; T a b l e s \ D i s t r i c t B y S i z e \ C o l u m n s \ D i s t C o d e & g t ; \ P K 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 R e l a t i o n s h i p s \ & l t ; T a b l e s \ E n r o l l m e n t \ C o l u m n s \ D i s t C o d e & g t ; - & l t ; T a b l e s \ D i s t r i c t B y S i z e \ C o l u m n s \ D i s t C o d e & g t ; \ C r o s s F i l t e r < / K e y > < / D i a g r a m O b j e c t K e y > < / A l l K e y s > < S e l e c t e d K e y s > < D i a g r a m O b j e c t K e y > < K e y > R e l a t i o n s h i p s \ & l t ; T a b l e s \ E x p e n d i t u r e s \ C o l u m n s \ D i s t C o d e & g t ; - & l t ; T a b l e s \ D i s t r i c t B y S i z e \ C o l u m n s \ D i s t C o d e & g t ; 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 T a g s \ T a b l e s \ & l t ; T a b l e s \ E x p e n d i t u r e s & g t ; 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 T a g s \ T a b l e s \ & l t ; T a b l e s \ D i s t r i c t B y S i z e & g t ; 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 T a g s \ T a b l e s \ & l t ; T a b l e s \ E n r o l l m e n t & g t ; 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 T a b l e s \ E x p e n d i t u r e s < / K e y > < / a : K e y > < a : V a l u e   i : t y p e = " D i a g r a m D i s p l a y N o d e V i e w S t a t e " > < H e i g h t > 1 9 6 < / H e i g h t > < I s E x p a n d e d > t r u e < / I s E x p a n d e d > < L a y e d O u t > t r u e < / L a y e d O u t > < L e f t > 5 2 < / L e f t > < T a b I n d e x > 1 < / T a b I n d e x > < T o p > 2 9 6 < / T o p > < W i d t h > 1 9 8 . 8 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 T a b l e s \ E x p e n d i t u r e s \ C o l u m n s \ R e c a s t O b j e c t C o d e 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 T a b l e s \ E x p e n d i t u r e s \ C o l u m n s \ R e c a s t O b j e c t T i t l e 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 T a b l e s \ E x p e n d i t u r e s \ M e a s u r e s \ E x p 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 2 4 6 . 7 9 9 9 9 9 9 9 9 9 9 9 9 < / L e f t > < S c r o l l V e r t i c a l O f f s e t > 1 4 . 4 2 0 0 0 0 0 0 0 0 0 0 0 1 6 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 T a b l e s \ D i s t r i c t B y S i z e \ C o l u m n s \ D i s t r i c t G r o u p T i t l e 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 T a b l e s \ D i s t r i c t B y S i z e \ C o l u m n s \ E n r o l l 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< / K e y > < / a : K e y > < a : V a l u e   i : t y p e = " D i a g r a m D i s p l a y N o d e V i e w S t a t e " > < H e i g h t > 2 0 3 . 6 0 0 0 0 0 0 0 0 0 0 0 0 2 < / H e i g h t > < I s E x p a n d e d > t r u e < / I s E x p a n d e d > < L a y e d O u t > t r u e < / L a y e d O u t > < L e f t > 4 1 8 . 5 9 9 9 9 9 9 9 9 9 9 9 9 1 < / L e f t > < T a b I n d e x > 2 < / T a b I n d e x > < T o p > 2 8 4 . 4 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 T a b l e s \ E n r o l l m e n t \ C o l u m n s \ E n r o l l m e n t 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 T a b l e s \ E n r o l l m e n t \ M e a s u r e s \ E n r 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< / K e y > < / a : K e y > < a : V a l u e   i : t y p e = " D i a g r a m D i s p l a y L i n k V i e w S t a t e " > < A u t o m a t i o n P r o p e r t y H e l p e r T e x t > E n d   p o i n t   1 :   ( 1 5 1 . 4 , 2 8 0 ) .   E n d   p o i n t   2 :   ( 2 3 0 . 8 , 7 5 ) 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 1 5 1 . 4 < / b : _ x > < b : _ y > 2 7 9 . 9 9 9 9 9 9 9 9 9 9 9 9 9 4 < / b : _ y > < / b : P o i n t > < b : P o i n t > < b : _ x > 1 5 1 . 4 < / b : _ x > < b : _ y > 7 7 < / b : _ y > < / b : P o i n t > < b : P o i n t > < b : _ x > 1 5 3 . 4 < / b : _ x > < b : _ y > 7 5 < / b : _ y > < / b : P o i n t > < b : P o i n t > < b : _ x > 2 3 0 . 7 9 9 9 9 9 9 9 9 9 9 9 9 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 1 4 3 . 4 < / b : _ x > < b : _ y > 2 7 9 . 9 9 9 9 9 9 9 9 9 9 9 9 9 4 < / b : _ y > < / L a b e l L o c a t i o n > < L o c a t i o n   x m l n s : b = " h t t p : / / s c h e m a s . d a t a c o n t r a c t . o r g / 2 0 0 4 / 0 7 / S y s t e m . W i n d o w s " > < b : _ x > 1 5 1 . 4 < / b : _ x > < b : _ y > 2 9 5 . 9 9 9 9 9 9 9 9 9 9 9 9 9 4 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 2 3 0 . 7 9 9 9 9 9 9 9 9 9 9 9 9 < / b : _ x > < b : _ y > 6 7 < / b : _ y > < / L a b e l L o c a t i o n > < L o c a t i o n   x m l n s : b = " h t t p : / / s c h e m a s . d a t a c o n t r a c t . o r g / 2 0 0 4 / 0 7 / S y s t e m . W i n d o w s " > < b : _ x > 2 4 6 . 7 9 9 9 9 9 9 9 9 9 9 9 9 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 1 5 1 . 4 < / b : _ x > < b : _ y > 2 7 9 . 9 9 9 9 9 9 9 9 9 9 9 9 9 4 < / b : _ y > < / b : P o i n t > < b : P o i n t > < b : _ x > 1 5 1 . 4 < / b : _ x > < b : _ y > 7 7 < / b : _ y > < / b : P o i n t > < b : P o i n t > < b : _ x > 1 5 3 . 4 < / b : _ x > < b : _ y > 7 5 < / b : _ y > < / b : P o i n t > < b : P o i n t > < b : _ x > 2 3 0 . 7 9 9 9 9 9 9 9 9 9 9 9 9 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< / K e y > < / a : K e y > < a : V a l u e   i : t y p e = " D i a g r a m D i s p l a y L i n k V i e w S t a t e " > < A u t o m a t i o n P r o p e r t y H e l p e r T e x t > E n d   p o i n t   1 :   ( 5 1 8 . 6 , 2 6 8 . 4 ) .   E n d   p o i n t   2 :   ( 4 6 2 . 8 , 7 5 ) 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 5 1 8 . 6 < / b : _ x > < b : _ y > 2 6 8 . 4 < / b : _ y > < / b : P o i n t > < b : P o i n t > < b : _ x > 5 1 8 . 6 < / b : _ x > < b : _ y > 7 7 < / b : _ y > < / b : P o i n t > < b : P o i n t > < b : _ x > 5 1 6 . 6 < / b : _ x > < b : _ y > 7 5 < / b : _ y > < / b : P o i n t > < b : P o i n t > < b : _ x > 4 6 2 . 7 9 9 9 9 9 9 9 9 9 9 9 9 5 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 5 1 0 . 6 < / b : _ x > < b : _ y > 2 6 8 . 4 < / b : _ y > < / L a b e l L o c a t i o n > < L o c a t i o n   x m l n s : b = " h t t p : / / s c h e m a s . d a t a c o n t r a c t . o r g / 2 0 0 4 / 0 7 / S y s t e m . W i n d o w s " > < b : _ x > 5 1 8 . 6 < / b : _ x > < b : _ y > 2 8 4 . 4 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 4 4 6 . 7 9 9 9 9 9 9 9 9 9 9 9 9 5 < / b : _ x > < b : _ y > 6 7 < / b : _ y > < / L a b e l L o c a t i o n > < L o c a t i o n   x m l n s : b = " h t t p : / / s c h e m a s . d a t a c o n t r a c t . o r g / 2 0 0 4 / 0 7 / S y s t e m . W i n d o w s " > < b : _ x > 4 4 6 . 7 9 9 9 9 9 9 9 9 9 9 9 9 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 5 1 8 . 6 < / b : _ x > < b : _ y > 2 6 8 . 4 < / b : _ y > < / b : P o i n t > < b : P o i n t > < b : _ x > 5 1 8 . 6 < / b : _ x > < b : _ y > 7 7 < / b : _ y > < / b : P o i n t > < b : P o i n t > < b : _ x > 5 1 6 . 6 < / b : _ x > < b : _ y > 7 5 < / b : _ y > < / b : P o i n t > < b : P o i n t > < b : _ x > 4 6 2 . 7 9 9 9 9 9 9 9 9 9 9 9 9 5 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S e l e c t e d D i s t r i c t _ 4 a f c d e f a - e b 3 b - 4 8 5 1 - a d c 3 - 1 3 6 d 8 2 e 5 d 8 a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 S e l e c t e d D i s t r i c t < / s t r i n g > < / k e y > < v a l u e > < i n t > 3 0 7 < / i n t > < / v a l u e > < / i t e m > < / C o l u m n W i d t h s > < C o l u m n D i s p l a y I n d e x > < i t e m > < k e y > < s t r i n g > S e l e c t e d D i s t r i c t 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E x p e n d i t u r e s _ b b 7 c 5 d f 0 - c 7 2 8 - 4 6 e 3 - b 0 2 b - 4 6 8 5 2 b 4 6 6 8 5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 2 6 4 < / i n t > < / v a l u e > < / i t e m > < i t e m > < k e y > < s t r i n g > V e r T t l < / s t r i n g > < / k e y > < v a l u e > < i n t > 1 7 9 < / i n t > < / v a l u e > < / i t e m > < i t e m > < k e y > < s t r i n g > D i s t C o d e < / s t r i n g > < / k e y > < v a l u e > < i n t > 2 5 0 < / i n t > < / v a l u e > < / i t e m > < i t e m > < k e y > < s t r i n g > D i s t T i t l e < / s t r i n g > < / k e y > < v a l u e > < i n t > 2 6 0 < / i n t > < / v a l u e > < / i t e m > < i t e m > < k e y > < s t r i n g > R e c a s t O b j e c t T i t l e < / s t r i n g > < / k e y > < v a l u e > < i n t > 1 4 5 < / i n t > < / v a l u e > < / i t e m > < i t e m > < k e y > < s t r i n g > T o t a l < / s t r i n g > < / k e y > < v a l u e > < i n t > 3 0 3 < / i n t > < / v a l u e > < / i t e m > < i t e m > < k e y > < s t r i n g > R e c a s t O b j e c t C o d e < / s t r i n g > < / k e y > < v a l u e > < i n t > 1 4 9 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 V e r T t l < / s t r i n g > < / k e y > < v a l u e > < i n t > 1 < / i n t > < / v a l u e > < / i t e m > < i t e m > < k e y > < s t r i n g > D i s t C o d e < / s t r i n g > < / k e y > < v a l u e > < i n t > 2 < / i n t > < / v a l u e > < / i t e m > < i t e m > < k e y > < s t r i n g > D i s t T i t l e < / s t r i n g > < / k e y > < v a l u e > < i n t > 3 < / i n t > < / v a l u e > < / i t e m > < i t e m > < k e y > < s t r i n g > R e c a s t O b j e c t T i t l e < / s t r i n g > < / k e y > < v a l u e > < i n t > 5 < / i n t > < / v a l u e > < / i t e m > < i t e m > < k e y > < s t r i n g > T o t a l < / s t r i n g > < / k e y > < v a l u e > < i n t > 4 < / i n t > < / v a l u e > < / i t e m > < i t e m > < k e y > < s t r i n g > R e c a s t O b j e c t C o d e < / s t r i n g > < / k e y > < v a l u e > < i n t > 6 < / i n t > < / v a l u e > < / i t e m > < / C o l u m n D i s p l a y I n d e x > < C o l u m n F r o z e n   / > < C o l u m n C h e c k e d   / > < C o l u m n F i l t e r > < i t e m > < k e y > < s t r i n g > S c h o o l Y e a r < / s t r i n g > < / k e y > < v a l u e > < F i l t e r E x p r e s s i o n   x s i : n i l = " t r u e "   / > < / v a l u e > < / i t e m > < / C o l u m n F i l t e r > < S e l e c t i o n F i l t e r > < i t e m > < k e y > < s t r i n g > S c h o o l Y e a r < / s t r i n g > < / k e y > < v a l u e > < S e l e c t i o n F i l t e r > < S e l e c t i o n T y p e > S e l e c t < / S e l e c t i o n T y p e > < I t e m s > < a n y T y p e   x s i : t y p e = " x s d : s t r i n g " > 2 0 1 8 - 1 9 < / a n y T y p e > < / I t e m s > < / S e l e c t i o n F i l t e r > < / v a l u e > < / i t e m > < / S e l e c t i o n F i l t e r > < F i l t e r P a r a m e t e r s > < i t e m > < k e y > < s t r i n g > S c h o o l Y e a r 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 2 0 2 5 - 0 1 - 2 3 T 1 5 : 2 3 : 1 8 . 7 7 0 2 9 2 1 - 0 8 : 0 0 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7E63D0C4-A6FF-4F0C-A57F-809116983395}">
  <ds:schemaRefs/>
</ds:datastoreItem>
</file>

<file path=customXml/itemProps10.xml><?xml version="1.0" encoding="utf-8"?>
<ds:datastoreItem xmlns:ds="http://schemas.openxmlformats.org/officeDocument/2006/customXml" ds:itemID="{9D940918-4690-4E6B-8A12-7D0A9FAB8F66}">
  <ds:schemaRefs/>
</ds:datastoreItem>
</file>

<file path=customXml/itemProps11.xml><?xml version="1.0" encoding="utf-8"?>
<ds:datastoreItem xmlns:ds="http://schemas.openxmlformats.org/officeDocument/2006/customXml" ds:itemID="{634ED2DD-DD54-4C1B-A87C-C41C3051711B}">
  <ds:schemaRefs/>
</ds:datastoreItem>
</file>

<file path=customXml/itemProps12.xml><?xml version="1.0" encoding="utf-8"?>
<ds:datastoreItem xmlns:ds="http://schemas.openxmlformats.org/officeDocument/2006/customXml" ds:itemID="{184AA4B0-41FF-485A-9A67-EFFEFBDBACBC}">
  <ds:schemaRefs/>
</ds:datastoreItem>
</file>

<file path=customXml/itemProps13.xml><?xml version="1.0" encoding="utf-8"?>
<ds:datastoreItem xmlns:ds="http://schemas.openxmlformats.org/officeDocument/2006/customXml" ds:itemID="{DF9828A8-986B-4054-8348-BF2A92CA0037}">
  <ds:schemaRefs/>
</ds:datastoreItem>
</file>

<file path=customXml/itemProps14.xml><?xml version="1.0" encoding="utf-8"?>
<ds:datastoreItem xmlns:ds="http://schemas.openxmlformats.org/officeDocument/2006/customXml" ds:itemID="{B5FFDDAF-DC89-4161-9E44-EE964A24E23E}">
  <ds:schemaRefs/>
</ds:datastoreItem>
</file>

<file path=customXml/itemProps15.xml><?xml version="1.0" encoding="utf-8"?>
<ds:datastoreItem xmlns:ds="http://schemas.openxmlformats.org/officeDocument/2006/customXml" ds:itemID="{658B75D9-15D2-442E-A96C-057C23186335}">
  <ds:schemaRefs/>
</ds:datastoreItem>
</file>

<file path=customXml/itemProps16.xml><?xml version="1.0" encoding="utf-8"?>
<ds:datastoreItem xmlns:ds="http://schemas.openxmlformats.org/officeDocument/2006/customXml" ds:itemID="{84D8C5B0-6D58-4CA8-A228-250DA0A3C3C2}">
  <ds:schemaRefs/>
</ds:datastoreItem>
</file>

<file path=customXml/itemProps17.xml><?xml version="1.0" encoding="utf-8"?>
<ds:datastoreItem xmlns:ds="http://schemas.openxmlformats.org/officeDocument/2006/customXml" ds:itemID="{A1843D7E-5FF8-4261-B752-2CC06BEC8223}">
  <ds:schemaRefs/>
</ds:datastoreItem>
</file>

<file path=customXml/itemProps18.xml><?xml version="1.0" encoding="utf-8"?>
<ds:datastoreItem xmlns:ds="http://schemas.openxmlformats.org/officeDocument/2006/customXml" ds:itemID="{EFC14A3F-0A82-4E59-B8E4-42A0726F0F26}">
  <ds:schemaRefs/>
</ds:datastoreItem>
</file>

<file path=customXml/itemProps19.xml><?xml version="1.0" encoding="utf-8"?>
<ds:datastoreItem xmlns:ds="http://schemas.openxmlformats.org/officeDocument/2006/customXml" ds:itemID="{016634BA-392C-4AD5-9F33-A9E3E1CB864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59330B0-FF29-41E4-971D-1EC8329DBCF7}">
  <ds:schemaRefs/>
</ds:datastoreItem>
</file>

<file path=customXml/itemProps20.xml><?xml version="1.0" encoding="utf-8"?>
<ds:datastoreItem xmlns:ds="http://schemas.openxmlformats.org/officeDocument/2006/customXml" ds:itemID="{E8EBE323-F174-4F1E-9909-F80D4380776D}">
  <ds:schemaRefs/>
</ds:datastoreItem>
</file>

<file path=customXml/itemProps3.xml><?xml version="1.0" encoding="utf-8"?>
<ds:datastoreItem xmlns:ds="http://schemas.openxmlformats.org/officeDocument/2006/customXml" ds:itemID="{14740095-A168-4C61-B761-305EB3D788ED}">
  <ds:schemaRefs/>
</ds:datastoreItem>
</file>

<file path=customXml/itemProps4.xml><?xml version="1.0" encoding="utf-8"?>
<ds:datastoreItem xmlns:ds="http://schemas.openxmlformats.org/officeDocument/2006/customXml" ds:itemID="{4E366374-64CD-40D1-B341-05B54ECD15FF}">
  <ds:schemaRefs/>
</ds:datastoreItem>
</file>

<file path=customXml/itemProps5.xml><?xml version="1.0" encoding="utf-8"?>
<ds:datastoreItem xmlns:ds="http://schemas.openxmlformats.org/officeDocument/2006/customXml" ds:itemID="{FD842E0E-9446-4FE5-9061-339B22CFA97D}">
  <ds:schemaRefs/>
</ds:datastoreItem>
</file>

<file path=customXml/itemProps6.xml><?xml version="1.0" encoding="utf-8"?>
<ds:datastoreItem xmlns:ds="http://schemas.openxmlformats.org/officeDocument/2006/customXml" ds:itemID="{4612AE82-983A-4051-BA49-DD3EF2297723}">
  <ds:schemaRefs/>
</ds:datastoreItem>
</file>

<file path=customXml/itemProps7.xml><?xml version="1.0" encoding="utf-8"?>
<ds:datastoreItem xmlns:ds="http://schemas.openxmlformats.org/officeDocument/2006/customXml" ds:itemID="{2350EB1B-D1B1-4836-8A25-62E96B18B7CC}">
  <ds:schemaRefs/>
</ds:datastoreItem>
</file>

<file path=customXml/itemProps8.xml><?xml version="1.0" encoding="utf-8"?>
<ds:datastoreItem xmlns:ds="http://schemas.openxmlformats.org/officeDocument/2006/customXml" ds:itemID="{274A9966-0D23-4D36-ADA4-3F1A01F79DC5}">
  <ds:schemaRefs/>
</ds:datastoreItem>
</file>

<file path=customXml/itemProps9.xml><?xml version="1.0" encoding="utf-8"?>
<ds:datastoreItem xmlns:ds="http://schemas.openxmlformats.org/officeDocument/2006/customXml" ds:itemID="{5C22D46B-12A0-4B2C-A5E8-75201268FDD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Report</vt:lpstr>
      <vt:lpstr>ChartMin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Naas, Jeffrey</dc:creator>
  <cp:lastModifiedBy>Naas, Jeffrey</cp:lastModifiedBy>
  <cp:lastPrinted>2024-04-01T17:53:25Z</cp:lastPrinted>
  <dcterms:created xsi:type="dcterms:W3CDTF">2024-03-25T18:52:09Z</dcterms:created>
  <dcterms:modified xsi:type="dcterms:W3CDTF">2025-01-31T22:52:50Z</dcterms:modified>
</cp:coreProperties>
</file>