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0Special\K12\SDDATA\"/>
    </mc:Choice>
  </mc:AlternateContent>
  <xr:revisionPtr revIDLastSave="0" documentId="13_ncr:1_{E5A5D463-B597-4CED-A34C-E6B7C6858D8D}" xr6:coauthVersionLast="47" xr6:coauthVersionMax="47" xr10:uidLastSave="{00000000-0000-0000-0000-000000000000}"/>
  <bookViews>
    <workbookView xWindow="-120" yWindow="-120" windowWidth="29040" windowHeight="15720" xr2:uid="{F420A1A4-0FB0-4110-ADE9-5F05AEDE6D8A}"/>
  </bookViews>
  <sheets>
    <sheet name="Report" sheetId="1" r:id="rId1"/>
    <sheet name="Districts" sheetId="2" state="veryHidden" r:id="rId2"/>
  </sheets>
  <definedNames>
    <definedName name="ChartMin">Districts!$U$13</definedName>
    <definedName name="ExternalData_1" localSheetId="1" hidden="1">Districts!$A$1:$F$321</definedName>
    <definedName name="_xlnm.Print_Area" localSheetId="0">Report!$B$4:$BI$58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Expenditures_bb7c5df0-c728-46e3-b02b-46852b466850" name="Expenditures" connection="Query - Expenditures"/>
          <x15:modelTable id="DistrictBySize-edf44ea2-7c3c-423b-ab71-13d1dccd47ea" name="DistrictBySize" connection="Query - DistrictBySize"/>
          <x15:modelTable id="Enrollment_7412f82a-068a-476a-9ac5-80607ddd119b" name="Enrollment" connection="Query - Enrollment"/>
        </x15:modelTables>
        <x15:modelRelationships>
          <x15:modelRelationship fromTable="Expenditures" fromColumn="DistCode" toTable="DistrictBySize" toColumn="DistCode"/>
          <x15:modelRelationship fromTable="Enrollment" fromColumn="DistCode" toTable="DistrictBySize" toColumn="DistCod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26" i="1" l="1"/>
  <c r="BJ47" i="1"/>
  <c r="BJ17" i="1"/>
  <c r="BH44" i="1"/>
  <c r="BB43" i="1"/>
  <c r="BB12" i="1"/>
  <c r="BJ40" i="1"/>
  <c r="BF15" i="1"/>
  <c r="BB41" i="1"/>
  <c r="BH12" i="1"/>
  <c r="BJ23" i="1"/>
  <c r="BH20" i="1"/>
  <c r="BB19" i="1"/>
  <c r="BB17" i="1"/>
  <c r="BJ16" i="1"/>
  <c r="BB21" i="1"/>
  <c r="BB15" i="1"/>
  <c r="BJ13" i="1"/>
  <c r="BB20" i="1"/>
  <c r="BF45" i="1"/>
  <c r="BB23" i="1"/>
  <c r="BH46" i="1"/>
  <c r="BJ20" i="1"/>
  <c r="BH16" i="1"/>
  <c r="BB47" i="1"/>
  <c r="BH43" i="1"/>
  <c r="BD15" i="1"/>
  <c r="BD48" i="1"/>
  <c r="BH21" i="1"/>
  <c r="BF42" i="1"/>
  <c r="BD13" i="1"/>
  <c r="BJ49" i="1"/>
  <c r="BJ18" i="1"/>
  <c r="BF47" i="1"/>
  <c r="BH18" i="1"/>
  <c r="BJ48" i="1"/>
  <c r="BF46" i="1"/>
  <c r="BJ46" i="1"/>
  <c r="BD40" i="1"/>
  <c r="BH13" i="1"/>
  <c r="BB44" i="1"/>
  <c r="BJ15" i="1"/>
  <c r="BD18" i="1"/>
  <c r="BH17" i="1"/>
  <c r="BJ21" i="1"/>
  <c r="BD21" i="1"/>
  <c r="BB42" i="1"/>
  <c r="BB48" i="1"/>
  <c r="BF18" i="1"/>
  <c r="BH42" i="1"/>
  <c r="BH15" i="1"/>
  <c r="BD47" i="1"/>
  <c r="BD14" i="1"/>
  <c r="BJ45" i="1"/>
  <c r="BB14" i="1"/>
  <c r="BD19" i="1"/>
  <c r="BF40" i="1"/>
  <c r="BB16" i="1"/>
  <c r="BJ12" i="1"/>
  <c r="BH49" i="1"/>
  <c r="BF13" i="1"/>
  <c r="BD49" i="1"/>
  <c r="BB46" i="1"/>
  <c r="BJ43" i="1"/>
  <c r="BD42" i="1"/>
  <c r="BH45" i="1"/>
  <c r="BJ14" i="1"/>
  <c r="BJ41" i="1"/>
  <c r="BB40" i="1"/>
  <c r="BB45" i="1"/>
  <c r="BJ19" i="1"/>
  <c r="BD12" i="1"/>
  <c r="BH41" i="1"/>
  <c r="BB49" i="1"/>
  <c r="BF41" i="1"/>
  <c r="BH14" i="1"/>
  <c r="BJ42" i="1"/>
  <c r="BD16" i="1"/>
  <c r="BD43" i="1"/>
  <c r="BF49" i="1"/>
  <c r="BF44" i="1"/>
  <c r="BF43" i="1"/>
  <c r="BD46" i="1"/>
  <c r="BF17" i="1"/>
  <c r="BH47" i="1"/>
  <c r="BB13" i="1"/>
  <c r="BF19" i="1"/>
  <c r="BH40" i="1"/>
  <c r="BD45" i="1"/>
  <c r="BJ44" i="1"/>
  <c r="BF21" i="1"/>
  <c r="BH48" i="1"/>
  <c r="BD41" i="1"/>
  <c r="BF20" i="1"/>
  <c r="BH19" i="1"/>
  <c r="BF14" i="1"/>
  <c r="BB18" i="1"/>
  <c r="BD17" i="1"/>
  <c r="BF12" i="1"/>
  <c r="BD44" i="1"/>
  <c r="BF16" i="1"/>
  <c r="BF48" i="1"/>
  <c r="BD20" i="1"/>
  <c r="BB22" i="1" l="1"/>
  <c r="B47" i="1"/>
  <c r="B48" i="1"/>
  <c r="B27" i="1"/>
  <c r="B28" i="1"/>
  <c r="B29" i="1"/>
  <c r="B30" i="1"/>
  <c r="B44" i="1" s="1"/>
  <c r="B31" i="1"/>
  <c r="B45" i="1" s="1"/>
  <c r="B32" i="1"/>
  <c r="B46" i="1" s="1"/>
  <c r="B33" i="1"/>
  <c r="B34" i="1"/>
  <c r="B35" i="1"/>
  <c r="BN29" i="1"/>
  <c r="B49" i="1" l="1"/>
  <c r="B43" i="1"/>
  <c r="B42" i="1"/>
  <c r="B41" i="1"/>
  <c r="N5" i="2" a="1"/>
  <c r="N5" i="2" s="1"/>
  <c r="N4" i="2" a="1"/>
  <c r="N4" i="2" s="1"/>
  <c r="B53" i="1" l="1"/>
  <c r="B56" i="1"/>
  <c r="N7" i="2"/>
  <c r="BN6" i="1"/>
  <c r="N1" i="2" l="1"/>
  <c r="N6" i="2"/>
  <c r="N9" i="2"/>
  <c r="N2" i="2" l="1"/>
  <c r="O16" i="2"/>
  <c r="B11" i="1"/>
  <c r="B36" i="1"/>
  <c r="B50" i="1" s="1"/>
  <c r="B37" i="1"/>
  <c r="B51" i="1" s="1"/>
  <c r="B26" i="1"/>
  <c r="BJ35" i="1"/>
  <c r="BJ27" i="1"/>
  <c r="G289" i="2"/>
  <c r="G188" i="2"/>
  <c r="G99" i="2"/>
  <c r="G181" i="2"/>
  <c r="BB31" i="1"/>
  <c r="BF35" i="1"/>
  <c r="G28" i="2"/>
  <c r="G237" i="2"/>
  <c r="G204" i="2"/>
  <c r="G31" i="2"/>
  <c r="BF34" i="1"/>
  <c r="BJ34" i="1"/>
  <c r="G266" i="2"/>
  <c r="G64" i="2"/>
  <c r="G192" i="2"/>
  <c r="G167" i="2"/>
  <c r="BF28" i="1"/>
  <c r="BF30" i="1"/>
  <c r="G275" i="2"/>
  <c r="G271" i="2"/>
  <c r="G6" i="2"/>
  <c r="G283" i="2"/>
  <c r="BF33" i="1"/>
  <c r="BJ26" i="1"/>
  <c r="G190" i="2"/>
  <c r="D51" i="1"/>
  <c r="G247" i="2"/>
  <c r="G182" i="2"/>
  <c r="BD28" i="1"/>
  <c r="BF26" i="1"/>
  <c r="G218" i="2"/>
  <c r="G116" i="2"/>
  <c r="G214" i="2"/>
  <c r="G235" i="2"/>
  <c r="BF29" i="1"/>
  <c r="BH29" i="1"/>
  <c r="BJ29" i="1"/>
  <c r="G272" i="2"/>
  <c r="G175" i="2"/>
  <c r="G231" i="2"/>
  <c r="G216" i="2"/>
  <c r="BF31" i="1"/>
  <c r="BD27" i="1"/>
  <c r="BB26" i="1"/>
  <c r="G154" i="2"/>
  <c r="G197" i="2"/>
  <c r="G101" i="2"/>
  <c r="G180" i="2"/>
  <c r="BB33" i="1"/>
  <c r="BH30" i="1"/>
  <c r="G52" i="2"/>
  <c r="G318" i="2"/>
  <c r="L23" i="1"/>
  <c r="G165" i="2"/>
  <c r="G130" i="2"/>
  <c r="BH27" i="1"/>
  <c r="BD29" i="1"/>
  <c r="G107" i="2"/>
  <c r="G159" i="2"/>
  <c r="G233" i="2"/>
  <c r="G228" i="2"/>
  <c r="G186" i="2"/>
  <c r="BJ31" i="1"/>
  <c r="BH32" i="1"/>
  <c r="G246" i="2"/>
  <c r="G68" i="2"/>
  <c r="G205" i="2"/>
  <c r="G18" i="2"/>
  <c r="BB35" i="1"/>
  <c r="BD30" i="1"/>
  <c r="G270" i="2"/>
  <c r="G141" i="2"/>
  <c r="G118" i="2"/>
  <c r="G33" i="2"/>
  <c r="BF27" i="1"/>
  <c r="BH33" i="1"/>
  <c r="G48" i="2"/>
  <c r="G200" i="2"/>
  <c r="G72" i="2"/>
  <c r="G77" i="2"/>
  <c r="BF32" i="1"/>
  <c r="BD26" i="1"/>
  <c r="G23" i="2"/>
  <c r="G267" i="2"/>
  <c r="G224" i="2"/>
  <c r="G137" i="2"/>
  <c r="BB34" i="1"/>
  <c r="BH34" i="1"/>
  <c r="G9" i="2"/>
  <c r="G57" i="2"/>
  <c r="G111" i="2"/>
  <c r="G311" i="2"/>
  <c r="BD34" i="1"/>
  <c r="G117" i="2"/>
  <c r="G131" i="2"/>
  <c r="BJ33" i="1"/>
  <c r="G55" i="2"/>
  <c r="G256" i="2"/>
  <c r="BJ30" i="1"/>
  <c r="G135" i="2"/>
  <c r="G290" i="2"/>
  <c r="G123" i="2"/>
  <c r="G236" i="2"/>
  <c r="BB32" i="1"/>
  <c r="BD31" i="1"/>
  <c r="G148" i="2"/>
  <c r="G259" i="2"/>
  <c r="G90" i="2"/>
  <c r="G208" i="2"/>
  <c r="BB30" i="1"/>
  <c r="BH35" i="1"/>
  <c r="G39" i="2"/>
  <c r="G234" i="2"/>
  <c r="G24" i="2"/>
  <c r="G38" i="2"/>
  <c r="BB29" i="1"/>
  <c r="BD32" i="1"/>
  <c r="G139" i="2"/>
  <c r="G295" i="2"/>
  <c r="G83" i="2"/>
  <c r="G255" i="2"/>
  <c r="BH31" i="1"/>
  <c r="BJ28" i="1"/>
  <c r="G2" i="2"/>
  <c r="L51" i="1"/>
  <c r="G91" i="2"/>
  <c r="G212" i="2"/>
  <c r="BB28" i="1"/>
  <c r="BD33" i="1"/>
  <c r="G138" i="2"/>
  <c r="G206" i="2"/>
  <c r="G244" i="2"/>
  <c r="D23" i="1"/>
  <c r="BH26" i="1"/>
  <c r="BJ32" i="1"/>
  <c r="G162" i="2"/>
  <c r="G257" i="2"/>
  <c r="G86" i="2"/>
  <c r="G281" i="2"/>
  <c r="BB27" i="1"/>
  <c r="G127" i="2"/>
  <c r="G75" i="2"/>
  <c r="BH28" i="1"/>
  <c r="G286" i="2"/>
  <c r="N10" i="2"/>
  <c r="BD35" i="1"/>
  <c r="B40" i="1" l="1"/>
  <c r="K266" i="2"/>
  <c r="K257" i="2"/>
  <c r="K216" i="2"/>
  <c r="K107" i="2"/>
  <c r="K6" i="2"/>
  <c r="K28" i="2"/>
  <c r="J28" i="2" s="1"/>
  <c r="K247" i="2"/>
  <c r="K117" i="2"/>
  <c r="J117" i="2" s="1"/>
  <c r="K270" i="2"/>
  <c r="K255" i="2"/>
  <c r="J255" i="2" s="1"/>
  <c r="K311" i="2"/>
  <c r="K181" i="2"/>
  <c r="K236" i="2"/>
  <c r="K235" i="2"/>
  <c r="J235" i="2" s="1"/>
  <c r="K118" i="2"/>
  <c r="J118" i="2" s="1"/>
  <c r="K205" i="2"/>
  <c r="K141" i="2"/>
  <c r="K208" i="2"/>
  <c r="J208" i="2" s="1"/>
  <c r="K135" i="2"/>
  <c r="K286" i="2"/>
  <c r="K39" i="2"/>
  <c r="K116" i="2"/>
  <c r="J116" i="2" s="1"/>
  <c r="K233" i="2"/>
  <c r="J233" i="2" s="1"/>
  <c r="K188" i="2"/>
  <c r="K290" i="2"/>
  <c r="K123" i="2"/>
  <c r="K246" i="2"/>
  <c r="K272" i="2"/>
  <c r="K99" i="2"/>
  <c r="J99" i="2" s="1"/>
  <c r="K127" i="2"/>
  <c r="J127" i="2" s="1"/>
  <c r="K86" i="2"/>
  <c r="K295" i="2"/>
  <c r="K72" i="2"/>
  <c r="K48" i="2"/>
  <c r="K271" i="2"/>
  <c r="K167" i="2"/>
  <c r="J167" i="2" s="1"/>
  <c r="K182" i="2"/>
  <c r="K224" i="2"/>
  <c r="K204" i="2"/>
  <c r="K159" i="2"/>
  <c r="K318" i="2"/>
  <c r="K206" i="2"/>
  <c r="K101" i="2"/>
  <c r="J101" i="2" s="1"/>
  <c r="K55" i="2"/>
  <c r="K38" i="2"/>
  <c r="K289" i="2"/>
  <c r="K52" i="2"/>
  <c r="J52" i="2" s="1"/>
  <c r="K283" i="2"/>
  <c r="K231" i="2"/>
  <c r="K77" i="2"/>
  <c r="K131" i="2"/>
  <c r="K214" i="2"/>
  <c r="J214" i="2" s="1"/>
  <c r="K57" i="2"/>
  <c r="K31" i="2"/>
  <c r="K111" i="2"/>
  <c r="K275" i="2"/>
  <c r="K165" i="2"/>
  <c r="K24" i="2"/>
  <c r="K154" i="2"/>
  <c r="K162" i="2"/>
  <c r="K75" i="2"/>
  <c r="K23" i="2"/>
  <c r="K256" i="2"/>
  <c r="K197" i="2"/>
  <c r="K137" i="2"/>
  <c r="K200" i="2"/>
  <c r="K139" i="2"/>
  <c r="K212" i="2"/>
  <c r="K68" i="2"/>
  <c r="J68" i="2" s="1"/>
  <c r="K83" i="2"/>
  <c r="K91" i="2"/>
  <c r="J91" i="2" s="1"/>
  <c r="K186" i="2"/>
  <c r="K192" i="2"/>
  <c r="K130" i="2"/>
  <c r="K175" i="2"/>
  <c r="K267" i="2"/>
  <c r="K190" i="2"/>
  <c r="K228" i="2"/>
  <c r="K237" i="2"/>
  <c r="K180" i="2"/>
  <c r="K234" i="2"/>
  <c r="N8" i="2"/>
  <c r="G221" i="2"/>
  <c r="I68" i="2"/>
  <c r="H233" i="2"/>
  <c r="D40" i="1"/>
  <c r="H180" i="2"/>
  <c r="I275" i="2"/>
  <c r="H186" i="2"/>
  <c r="G21" i="2"/>
  <c r="H18" i="2"/>
  <c r="G97" i="2"/>
  <c r="I116" i="2"/>
  <c r="H283" i="2"/>
  <c r="G313" i="2"/>
  <c r="G89" i="2"/>
  <c r="H162" i="2"/>
  <c r="H235" i="2"/>
  <c r="L15" i="1"/>
  <c r="I75" i="2"/>
  <c r="H205" i="2"/>
  <c r="G140" i="2"/>
  <c r="G164" i="2"/>
  <c r="G96" i="2"/>
  <c r="H216" i="2"/>
  <c r="H131" i="2"/>
  <c r="G166" i="2"/>
  <c r="I83" i="2"/>
  <c r="G263" i="2"/>
  <c r="G114" i="2"/>
  <c r="I286" i="2"/>
  <c r="H311" i="2"/>
  <c r="L46" i="1"/>
  <c r="G222" i="2"/>
  <c r="I271" i="2"/>
  <c r="G183" i="2"/>
  <c r="I214" i="2"/>
  <c r="I123" i="2"/>
  <c r="H83" i="2"/>
  <c r="G109" i="2"/>
  <c r="L42" i="1"/>
  <c r="I192" i="2"/>
  <c r="G194" i="2"/>
  <c r="G305" i="2"/>
  <c r="G242" i="2"/>
  <c r="H68" i="2"/>
  <c r="H218" i="2"/>
  <c r="G174" i="2"/>
  <c r="I48" i="2"/>
  <c r="G308" i="2"/>
  <c r="G15" i="2"/>
  <c r="D41" i="1"/>
  <c r="G50" i="2"/>
  <c r="G134" i="2"/>
  <c r="G122" i="2"/>
  <c r="L47" i="1"/>
  <c r="H206" i="2"/>
  <c r="G210" i="2"/>
  <c r="I99" i="2"/>
  <c r="I18" i="2"/>
  <c r="I256" i="2"/>
  <c r="G191" i="2"/>
  <c r="G49" i="2"/>
  <c r="G251" i="2"/>
  <c r="I154" i="2"/>
  <c r="G82" i="2"/>
  <c r="H72" i="2"/>
  <c r="G273" i="2"/>
  <c r="G315" i="2"/>
  <c r="I180" i="2"/>
  <c r="H86" i="2"/>
  <c r="H281" i="2"/>
  <c r="I186" i="2"/>
  <c r="I205" i="2"/>
  <c r="G98" i="2"/>
  <c r="L20" i="1"/>
  <c r="I206" i="2"/>
  <c r="D12" i="1"/>
  <c r="G142" i="2"/>
  <c r="H181" i="2"/>
  <c r="I237" i="2"/>
  <c r="G276" i="2"/>
  <c r="I234" i="2"/>
  <c r="G185" i="2"/>
  <c r="H127" i="2"/>
  <c r="G254" i="2"/>
  <c r="H257" i="2"/>
  <c r="H23" i="2"/>
  <c r="G126" i="2"/>
  <c r="I127" i="2"/>
  <c r="H197" i="2"/>
  <c r="G155" i="2"/>
  <c r="G230" i="2"/>
  <c r="I159" i="2"/>
  <c r="H190" i="2"/>
  <c r="H247" i="2"/>
  <c r="H90" i="2"/>
  <c r="N11" i="2"/>
  <c r="I57" i="2"/>
  <c r="G26" i="2"/>
  <c r="G278" i="2"/>
  <c r="I208" i="2"/>
  <c r="H111" i="2"/>
  <c r="H77" i="2"/>
  <c r="I290" i="2"/>
  <c r="G149" i="2"/>
  <c r="I272" i="2"/>
  <c r="G153" i="2"/>
  <c r="G115" i="2"/>
  <c r="G258" i="2"/>
  <c r="H159" i="2"/>
  <c r="H130" i="2"/>
  <c r="I55" i="2"/>
  <c r="H192" i="2"/>
  <c r="I283" i="2"/>
  <c r="H33" i="2"/>
  <c r="G199" i="2"/>
  <c r="I64" i="2"/>
  <c r="H123" i="2"/>
  <c r="G294" i="2"/>
  <c r="H237" i="2"/>
  <c r="D45" i="1"/>
  <c r="G322" i="2"/>
  <c r="I72" i="2"/>
  <c r="D14" i="1"/>
  <c r="D47" i="1"/>
  <c r="I111" i="2"/>
  <c r="G121" i="2"/>
  <c r="I247" i="2"/>
  <c r="G227" i="2"/>
  <c r="G65" i="2"/>
  <c r="G301" i="2"/>
  <c r="H135" i="2"/>
  <c r="I200" i="2"/>
  <c r="H244" i="2"/>
  <c r="G120" i="2"/>
  <c r="G128" i="2"/>
  <c r="G284" i="2"/>
  <c r="G292" i="2"/>
  <c r="G124" i="2"/>
  <c r="G58" i="2"/>
  <c r="G11" i="2"/>
  <c r="I138" i="2"/>
  <c r="H118" i="2"/>
  <c r="G4" i="2"/>
  <c r="D42" i="1"/>
  <c r="H2" i="2"/>
  <c r="I77" i="2"/>
  <c r="I117" i="2"/>
  <c r="G129" i="2"/>
  <c r="L14" i="1"/>
  <c r="L40" i="1"/>
  <c r="G170" i="2"/>
  <c r="H165" i="2"/>
  <c r="I259" i="2"/>
  <c r="G37" i="2"/>
  <c r="D49" i="1"/>
  <c r="G70" i="2"/>
  <c r="I235" i="2"/>
  <c r="I281" i="2"/>
  <c r="H266" i="2"/>
  <c r="G74" i="2"/>
  <c r="G102" i="2"/>
  <c r="G94" i="2"/>
  <c r="H139" i="2"/>
  <c r="H272" i="2"/>
  <c r="G113" i="2"/>
  <c r="D21" i="1"/>
  <c r="H212" i="2"/>
  <c r="I175" i="2"/>
  <c r="G43" i="2"/>
  <c r="G219" i="2"/>
  <c r="I91" i="2"/>
  <c r="G274" i="2"/>
  <c r="H75" i="2"/>
  <c r="G40" i="2"/>
  <c r="G321" i="2"/>
  <c r="H271" i="2"/>
  <c r="D15" i="1"/>
  <c r="D43" i="1"/>
  <c r="G112" i="2"/>
  <c r="G225" i="2"/>
  <c r="G309" i="2"/>
  <c r="G46" i="2"/>
  <c r="H57" i="2"/>
  <c r="H99" i="2"/>
  <c r="I6" i="2"/>
  <c r="I137" i="2"/>
  <c r="G29" i="2"/>
  <c r="G119" i="2"/>
  <c r="L12" i="1"/>
  <c r="G16" i="2"/>
  <c r="G146" i="2"/>
  <c r="I216" i="2"/>
  <c r="L17" i="1"/>
  <c r="G143" i="2"/>
  <c r="I101" i="2"/>
  <c r="L44" i="1"/>
  <c r="H39" i="2"/>
  <c r="G3" i="2"/>
  <c r="G163" i="2"/>
  <c r="G249" i="2"/>
  <c r="G238" i="2"/>
  <c r="G282" i="2"/>
  <c r="G201" i="2"/>
  <c r="G320" i="2"/>
  <c r="G19" i="2"/>
  <c r="G306" i="2"/>
  <c r="G250" i="2"/>
  <c r="G319" i="2"/>
  <c r="G62" i="2"/>
  <c r="H148" i="2"/>
  <c r="I295" i="2"/>
  <c r="G177" i="2"/>
  <c r="L48" i="1"/>
  <c r="G160" i="2"/>
  <c r="I204" i="2"/>
  <c r="H234" i="2"/>
  <c r="G144" i="2"/>
  <c r="I236" i="2"/>
  <c r="G106" i="2"/>
  <c r="I28" i="2"/>
  <c r="H116" i="2"/>
  <c r="G239" i="2"/>
  <c r="I190" i="2"/>
  <c r="G168" i="2"/>
  <c r="I270" i="2"/>
  <c r="H236" i="2"/>
  <c r="D18" i="1"/>
  <c r="I244" i="2"/>
  <c r="G187" i="2"/>
  <c r="G73" i="2"/>
  <c r="G317" i="2"/>
  <c r="G41" i="2"/>
  <c r="G161" i="2"/>
  <c r="H214" i="2"/>
  <c r="G291" i="2"/>
  <c r="L18" i="1"/>
  <c r="G36" i="2"/>
  <c r="I2" i="2"/>
  <c r="H24" i="2"/>
  <c r="G63" i="2"/>
  <c r="G59" i="2"/>
  <c r="H48" i="2"/>
  <c r="I289" i="2"/>
  <c r="I224" i="2"/>
  <c r="H28" i="2"/>
  <c r="D46" i="1"/>
  <c r="I162" i="2"/>
  <c r="I131" i="2"/>
  <c r="G297" i="2"/>
  <c r="G156" i="2"/>
  <c r="H318" i="2"/>
  <c r="G178" i="2"/>
  <c r="H141" i="2"/>
  <c r="G151" i="2"/>
  <c r="G157" i="2"/>
  <c r="H224" i="2"/>
  <c r="H167" i="2"/>
  <c r="G80" i="2"/>
  <c r="G207" i="2"/>
  <c r="G47" i="2"/>
  <c r="I139" i="2"/>
  <c r="G145" i="2"/>
  <c r="G277" i="2"/>
  <c r="G265" i="2"/>
  <c r="G14" i="2"/>
  <c r="H200" i="2"/>
  <c r="G312" i="2"/>
  <c r="H256" i="2"/>
  <c r="H188" i="2"/>
  <c r="I130" i="2"/>
  <c r="I257" i="2"/>
  <c r="G103" i="2"/>
  <c r="G241" i="2"/>
  <c r="G158" i="2"/>
  <c r="G172" i="2"/>
  <c r="I246" i="2"/>
  <c r="I182" i="2"/>
  <c r="G189" i="2"/>
  <c r="H154" i="2"/>
  <c r="G269" i="2"/>
  <c r="G79" i="2"/>
  <c r="I38" i="2"/>
  <c r="G61" i="2"/>
  <c r="G78" i="2"/>
  <c r="G280" i="2"/>
  <c r="D20" i="1"/>
  <c r="H295" i="2"/>
  <c r="L43" i="1"/>
  <c r="L16" i="1"/>
  <c r="I188" i="2"/>
  <c r="I135" i="2"/>
  <c r="G193" i="2"/>
  <c r="I148" i="2"/>
  <c r="G132" i="2"/>
  <c r="G240" i="2"/>
  <c r="H101" i="2"/>
  <c r="I233" i="2"/>
  <c r="G104" i="2"/>
  <c r="G12" i="2"/>
  <c r="D13" i="1"/>
  <c r="H52" i="2"/>
  <c r="L21" i="1"/>
  <c r="G10" i="2"/>
  <c r="I107" i="2"/>
  <c r="G300" i="2"/>
  <c r="H267" i="2"/>
  <c r="I9" i="2"/>
  <c r="G5" i="2"/>
  <c r="I24" i="2"/>
  <c r="G184" i="2"/>
  <c r="I33" i="2"/>
  <c r="I23" i="2"/>
  <c r="L41" i="1"/>
  <c r="H204" i="2"/>
  <c r="G110" i="2"/>
  <c r="I212" i="2"/>
  <c r="H246" i="2"/>
  <c r="H286" i="2"/>
  <c r="G264" i="2"/>
  <c r="H259" i="2"/>
  <c r="H117" i="2"/>
  <c r="H9" i="2"/>
  <c r="G147" i="2"/>
  <c r="I86" i="2"/>
  <c r="G32" i="2"/>
  <c r="H289" i="2"/>
  <c r="H228" i="2"/>
  <c r="G304" i="2"/>
  <c r="G232" i="2"/>
  <c r="G248" i="2"/>
  <c r="L45" i="1"/>
  <c r="H231" i="2"/>
  <c r="G176" i="2"/>
  <c r="G202" i="2"/>
  <c r="G54" i="2"/>
  <c r="G27" i="2"/>
  <c r="I167" i="2"/>
  <c r="I318" i="2"/>
  <c r="I165" i="2"/>
  <c r="H91" i="2"/>
  <c r="G34" i="2"/>
  <c r="G53" i="2"/>
  <c r="H255" i="2"/>
  <c r="G245" i="2"/>
  <c r="I31" i="2"/>
  <c r="D19" i="1"/>
  <c r="H208" i="2"/>
  <c r="I231" i="2"/>
  <c r="G25" i="2"/>
  <c r="L49" i="1"/>
  <c r="D48" i="1"/>
  <c r="G229" i="2"/>
  <c r="L19" i="1"/>
  <c r="H6" i="2"/>
  <c r="H137" i="2"/>
  <c r="I267" i="2"/>
  <c r="G92" i="2"/>
  <c r="G85" i="2"/>
  <c r="G302" i="2"/>
  <c r="H64" i="2"/>
  <c r="I90" i="2"/>
  <c r="D44" i="1"/>
  <c r="G211" i="2"/>
  <c r="G223" i="2"/>
  <c r="D17" i="1"/>
  <c r="G287" i="2"/>
  <c r="L13" i="1"/>
  <c r="G173" i="2"/>
  <c r="H31" i="2"/>
  <c r="H182" i="2"/>
  <c r="H138" i="2"/>
  <c r="H175" i="2"/>
  <c r="G93" i="2"/>
  <c r="G169" i="2"/>
  <c r="I118" i="2"/>
  <c r="H290" i="2"/>
  <c r="H38" i="2"/>
  <c r="I197" i="2"/>
  <c r="I39" i="2"/>
  <c r="G298" i="2"/>
  <c r="G307" i="2"/>
  <c r="I311" i="2"/>
  <c r="G215" i="2"/>
  <c r="H270" i="2"/>
  <c r="G203" i="2"/>
  <c r="G285" i="2"/>
  <c r="H275" i="2"/>
  <c r="I52" i="2"/>
  <c r="H55" i="2"/>
  <c r="I228" i="2"/>
  <c r="I255" i="2"/>
  <c r="G44" i="2"/>
  <c r="G87" i="2"/>
  <c r="G60" i="2"/>
  <c r="G17" i="2"/>
  <c r="G45" i="2"/>
  <c r="G125" i="2"/>
  <c r="G84" i="2"/>
  <c r="G195" i="2"/>
  <c r="G252" i="2"/>
  <c r="G198" i="2"/>
  <c r="G69" i="2"/>
  <c r="I218" i="2"/>
  <c r="I141" i="2"/>
  <c r="G288" i="2"/>
  <c r="G22" i="2"/>
  <c r="D16" i="1"/>
  <c r="I181" i="2"/>
  <c r="I266" i="2"/>
  <c r="H107" i="2"/>
  <c r="G13" i="2"/>
  <c r="K18" i="2" l="1"/>
  <c r="K281" i="2"/>
  <c r="J281" i="2" s="1"/>
  <c r="K33" i="2"/>
  <c r="J33" i="2" s="1"/>
  <c r="K9" i="2"/>
  <c r="J9" i="2" s="1"/>
  <c r="K244" i="2"/>
  <c r="J244" i="2" s="1"/>
  <c r="K2" i="2"/>
  <c r="J2" i="2" s="1"/>
  <c r="K218" i="2"/>
  <c r="J218" i="2" s="1"/>
  <c r="K259" i="2"/>
  <c r="J259" i="2" s="1"/>
  <c r="K64" i="2"/>
  <c r="J64" i="2" s="1"/>
  <c r="K148" i="2"/>
  <c r="J148" i="2" s="1"/>
  <c r="K90" i="2"/>
  <c r="J90" i="2" s="1"/>
  <c r="K138" i="2"/>
  <c r="J138" i="2" s="1"/>
  <c r="K84" i="2"/>
  <c r="K87" i="2"/>
  <c r="K120" i="2"/>
  <c r="K269" i="2"/>
  <c r="K27" i="2"/>
  <c r="J27" i="2" s="1"/>
  <c r="K320" i="2"/>
  <c r="K132" i="2"/>
  <c r="K14" i="2"/>
  <c r="J14" i="2" s="1"/>
  <c r="K45" i="2"/>
  <c r="K173" i="2"/>
  <c r="K241" i="2"/>
  <c r="K280" i="2"/>
  <c r="K89" i="2"/>
  <c r="K125" i="2"/>
  <c r="K49" i="2"/>
  <c r="K157" i="2"/>
  <c r="K222" i="2"/>
  <c r="K113" i="2"/>
  <c r="K249" i="2"/>
  <c r="K163" i="2"/>
  <c r="J163" i="2" s="1"/>
  <c r="K144" i="2"/>
  <c r="K312" i="2"/>
  <c r="K151" i="2"/>
  <c r="K187" i="2"/>
  <c r="K59" i="2"/>
  <c r="K178" i="2"/>
  <c r="K129" i="2"/>
  <c r="K252" i="2"/>
  <c r="K321" i="2"/>
  <c r="K277" i="2"/>
  <c r="K16" i="2"/>
  <c r="J16" i="2" s="1"/>
  <c r="K254" i="2"/>
  <c r="K10" i="2"/>
  <c r="K112" i="2"/>
  <c r="J112" i="2" s="1"/>
  <c r="K3" i="2"/>
  <c r="K92" i="2"/>
  <c r="K17" i="2"/>
  <c r="K191" i="2"/>
  <c r="K307" i="2"/>
  <c r="K63" i="2"/>
  <c r="K189" i="2"/>
  <c r="K176" i="2"/>
  <c r="K248" i="2"/>
  <c r="K58" i="2"/>
  <c r="K306" i="2"/>
  <c r="K53" i="2"/>
  <c r="K97" i="2"/>
  <c r="K103" i="2"/>
  <c r="J103" i="2" s="1"/>
  <c r="N12" i="2"/>
  <c r="K183" i="2"/>
  <c r="K96" i="2"/>
  <c r="K153" i="2"/>
  <c r="J153" i="2" s="1"/>
  <c r="K40" i="2"/>
  <c r="K300" i="2"/>
  <c r="K210" i="2"/>
  <c r="K291" i="2"/>
  <c r="J291" i="2" s="1"/>
  <c r="K313" i="2"/>
  <c r="K69" i="2"/>
  <c r="J69" i="2" s="1"/>
  <c r="K302" i="2"/>
  <c r="K215" i="2"/>
  <c r="K54" i="2"/>
  <c r="K319" i="2"/>
  <c r="K264" i="2"/>
  <c r="K273" i="2"/>
  <c r="K26" i="2"/>
  <c r="J26" i="2" s="1"/>
  <c r="K146" i="2"/>
  <c r="K21" i="2"/>
  <c r="K134" i="2"/>
  <c r="K5" i="2"/>
  <c r="K80" i="2"/>
  <c r="J80" i="2" s="1"/>
  <c r="K223" i="2"/>
  <c r="K119" i="2"/>
  <c r="K250" i="2"/>
  <c r="K147" i="2"/>
  <c r="J147" i="2" s="1"/>
  <c r="K317" i="2"/>
  <c r="K315" i="2"/>
  <c r="K288" i="2"/>
  <c r="K232" i="2"/>
  <c r="K292" i="2"/>
  <c r="J292" i="2" s="1"/>
  <c r="K278" i="2"/>
  <c r="J278" i="2" s="1"/>
  <c r="K161" i="2"/>
  <c r="K185" i="2"/>
  <c r="K143" i="2"/>
  <c r="K12" i="2"/>
  <c r="K202" i="2"/>
  <c r="K29" i="2"/>
  <c r="K245" i="2"/>
  <c r="K110" i="2"/>
  <c r="K50" i="2"/>
  <c r="K62" i="2"/>
  <c r="J62" i="2" s="1"/>
  <c r="K44" i="2"/>
  <c r="K174" i="2"/>
  <c r="K124" i="2"/>
  <c r="J124" i="2" s="1"/>
  <c r="K284" i="2"/>
  <c r="K15" i="2"/>
  <c r="K242" i="2"/>
  <c r="K158" i="2"/>
  <c r="J158" i="2" s="1"/>
  <c r="K285" i="2"/>
  <c r="K169" i="2"/>
  <c r="J169" i="2" s="1"/>
  <c r="K164" i="2"/>
  <c r="K225" i="2"/>
  <c r="K25" i="2"/>
  <c r="K142" i="2"/>
  <c r="K34" i="2"/>
  <c r="K19" i="2"/>
  <c r="K43" i="2"/>
  <c r="J43" i="2" s="1"/>
  <c r="K251" i="2"/>
  <c r="K211" i="2"/>
  <c r="K221" i="2"/>
  <c r="K36" i="2"/>
  <c r="K274" i="2"/>
  <c r="J274" i="2" s="1"/>
  <c r="K140" i="2"/>
  <c r="K287" i="2"/>
  <c r="K201" i="2"/>
  <c r="K184" i="2"/>
  <c r="J184" i="2" s="1"/>
  <c r="K104" i="2"/>
  <c r="K79" i="2"/>
  <c r="K41" i="2"/>
  <c r="K294" i="2"/>
  <c r="K60" i="2"/>
  <c r="K265" i="2"/>
  <c r="K115" i="2"/>
  <c r="K177" i="2"/>
  <c r="J177" i="2" s="1"/>
  <c r="K98" i="2"/>
  <c r="K106" i="2"/>
  <c r="J106" i="2" s="1"/>
  <c r="K166" i="2"/>
  <c r="K276" i="2"/>
  <c r="K168" i="2"/>
  <c r="J168" i="2" s="1"/>
  <c r="K122" i="2"/>
  <c r="K172" i="2"/>
  <c r="K93" i="2"/>
  <c r="K109" i="2"/>
  <c r="K47" i="2"/>
  <c r="J47" i="2" s="1"/>
  <c r="K198" i="2"/>
  <c r="J198" i="2" s="1"/>
  <c r="K46" i="2"/>
  <c r="K4" i="2"/>
  <c r="K78" i="2"/>
  <c r="J78" i="2" s="1"/>
  <c r="K203" i="2"/>
  <c r="K126" i="2"/>
  <c r="K199" i="2"/>
  <c r="K73" i="2"/>
  <c r="K85" i="2"/>
  <c r="K102" i="2"/>
  <c r="K170" i="2"/>
  <c r="K121" i="2"/>
  <c r="J121" i="2" s="1"/>
  <c r="K155" i="2"/>
  <c r="K32" i="2"/>
  <c r="K13" i="2"/>
  <c r="K160" i="2"/>
  <c r="K11" i="2"/>
  <c r="K149" i="2"/>
  <c r="J149" i="2" s="1"/>
  <c r="K128" i="2"/>
  <c r="K61" i="2"/>
  <c r="K193" i="2"/>
  <c r="K94" i="2"/>
  <c r="K145" i="2"/>
  <c r="K322" i="2"/>
  <c r="J322" i="2" s="1"/>
  <c r="K301" i="2"/>
  <c r="K37" i="2"/>
  <c r="K156" i="2"/>
  <c r="K194" i="2"/>
  <c r="J256" i="2"/>
  <c r="J290" i="2"/>
  <c r="J130" i="2"/>
  <c r="J83" i="2"/>
  <c r="J205" i="2"/>
  <c r="J141" i="2"/>
  <c r="J181" i="2"/>
  <c r="J38" i="2"/>
  <c r="J182" i="2"/>
  <c r="J48" i="2"/>
  <c r="J236" i="2"/>
  <c r="J139" i="2"/>
  <c r="J267" i="2"/>
  <c r="J216" i="2"/>
  <c r="J107" i="2"/>
  <c r="J154" i="2"/>
  <c r="J165" i="2"/>
  <c r="J204" i="2"/>
  <c r="J275" i="2"/>
  <c r="J311" i="2"/>
  <c r="J86" i="2"/>
  <c r="J24" i="2"/>
  <c r="J55" i="2"/>
  <c r="J283" i="2"/>
  <c r="J192" i="2"/>
  <c r="J137" i="2"/>
  <c r="J206" i="2"/>
  <c r="J228" i="2"/>
  <c r="J131" i="2"/>
  <c r="J180" i="2"/>
  <c r="J197" i="2"/>
  <c r="J200" i="2"/>
  <c r="J234" i="2"/>
  <c r="J175" i="2"/>
  <c r="J224" i="2"/>
  <c r="J31" i="2"/>
  <c r="J271" i="2"/>
  <c r="J77" i="2"/>
  <c r="J162" i="2"/>
  <c r="J6" i="2"/>
  <c r="J23" i="2"/>
  <c r="J289" i="2"/>
  <c r="J272" i="2"/>
  <c r="J18" i="2"/>
  <c r="J186" i="2"/>
  <c r="J75" i="2"/>
  <c r="J318" i="2"/>
  <c r="J231" i="2"/>
  <c r="J295" i="2"/>
  <c r="J266" i="2"/>
  <c r="J212" i="2"/>
  <c r="J39" i="2"/>
  <c r="J286" i="2"/>
  <c r="J123" i="2"/>
  <c r="J159" i="2"/>
  <c r="J135" i="2"/>
  <c r="J246" i="2"/>
  <c r="J257" i="2"/>
  <c r="J72" i="2"/>
  <c r="J237" i="2"/>
  <c r="J190" i="2"/>
  <c r="J111" i="2"/>
  <c r="J188" i="2"/>
  <c r="J247" i="2"/>
  <c r="J57" i="2"/>
  <c r="J270" i="2"/>
  <c r="G66" i="2"/>
  <c r="I93" i="2"/>
  <c r="I132" i="2"/>
  <c r="H264" i="2"/>
  <c r="H142" i="2"/>
  <c r="I315" i="2"/>
  <c r="I174" i="2"/>
  <c r="H17" i="2"/>
  <c r="H61" i="2"/>
  <c r="H302" i="2"/>
  <c r="H189" i="2"/>
  <c r="H93" i="2"/>
  <c r="H173" i="2"/>
  <c r="H176" i="2"/>
  <c r="H265" i="2"/>
  <c r="I92" i="2"/>
  <c r="I36" i="2"/>
  <c r="G293" i="2"/>
  <c r="G316" i="2"/>
  <c r="H37" i="2"/>
  <c r="H32" i="2"/>
  <c r="H80" i="2"/>
  <c r="I63" i="2"/>
  <c r="H315" i="2"/>
  <c r="H164" i="2"/>
  <c r="I177" i="2"/>
  <c r="I276" i="2"/>
  <c r="I245" i="2"/>
  <c r="I222" i="2"/>
  <c r="I60" i="2"/>
  <c r="I258" i="2"/>
  <c r="I59" i="2"/>
  <c r="I15" i="2"/>
  <c r="I146" i="2"/>
  <c r="H258" i="2"/>
  <c r="H156" i="2"/>
  <c r="H178" i="2"/>
  <c r="I61" i="2"/>
  <c r="I46" i="2"/>
  <c r="I239" i="2"/>
  <c r="I229" i="2"/>
  <c r="I80" i="2"/>
  <c r="G71" i="2"/>
  <c r="I227" i="2"/>
  <c r="I173" i="2"/>
  <c r="I142" i="2"/>
  <c r="G51" i="2"/>
  <c r="I215" i="2"/>
  <c r="H69" i="2"/>
  <c r="I203" i="2"/>
  <c r="I251" i="2"/>
  <c r="I14" i="2"/>
  <c r="I27" i="2"/>
  <c r="H114" i="2"/>
  <c r="I140" i="2"/>
  <c r="H112" i="2"/>
  <c r="I169" i="2"/>
  <c r="I252" i="2"/>
  <c r="H47" i="2"/>
  <c r="G150" i="2"/>
  <c r="I13" i="2"/>
  <c r="I102" i="2"/>
  <c r="G7" i="2"/>
  <c r="I153" i="2"/>
  <c r="H285" i="2"/>
  <c r="I84" i="2"/>
  <c r="I194" i="2"/>
  <c r="H163" i="2"/>
  <c r="I263" i="2"/>
  <c r="I269" i="2"/>
  <c r="I47" i="2"/>
  <c r="G209" i="2"/>
  <c r="I4" i="2"/>
  <c r="H232" i="2"/>
  <c r="H288" i="2"/>
  <c r="I22" i="2"/>
  <c r="H308" i="2"/>
  <c r="I124" i="2"/>
  <c r="H143" i="2"/>
  <c r="H177" i="2"/>
  <c r="H145" i="2"/>
  <c r="I115" i="2"/>
  <c r="H251" i="2"/>
  <c r="H321" i="2"/>
  <c r="I34" i="2"/>
  <c r="I306" i="2"/>
  <c r="I134" i="2"/>
  <c r="H26" i="2"/>
  <c r="H46" i="2"/>
  <c r="G314" i="2"/>
  <c r="H191" i="2"/>
  <c r="I176" i="2"/>
  <c r="I45" i="2"/>
  <c r="H170" i="2"/>
  <c r="H65" i="2"/>
  <c r="H240" i="2"/>
  <c r="I210" i="2"/>
  <c r="I166" i="2"/>
  <c r="H225" i="2"/>
  <c r="I161" i="2"/>
  <c r="H221" i="2"/>
  <c r="H126" i="2"/>
  <c r="H172" i="2"/>
  <c r="G260" i="2"/>
  <c r="H195" i="2"/>
  <c r="H193" i="2"/>
  <c r="I225" i="2"/>
  <c r="I16" i="2"/>
  <c r="H140" i="2"/>
  <c r="I249" i="2"/>
  <c r="I32" i="2"/>
  <c r="H187" i="2"/>
  <c r="H73" i="2"/>
  <c r="I155" i="2"/>
  <c r="H161" i="2"/>
  <c r="I156" i="2"/>
  <c r="I317" i="2"/>
  <c r="G196" i="2"/>
  <c r="H104" i="2"/>
  <c r="I144" i="2"/>
  <c r="I287" i="2"/>
  <c r="I79" i="2"/>
  <c r="G279" i="2"/>
  <c r="I158" i="2"/>
  <c r="I112" i="2"/>
  <c r="I29" i="2"/>
  <c r="H169" i="2"/>
  <c r="H269" i="2"/>
  <c r="H292" i="2"/>
  <c r="G152" i="2"/>
  <c r="I98" i="2"/>
  <c r="I58" i="2"/>
  <c r="I43" i="2"/>
  <c r="H284" i="2"/>
  <c r="H242" i="2"/>
  <c r="H144" i="2"/>
  <c r="H49" i="2"/>
  <c r="G213" i="2"/>
  <c r="H297" i="2"/>
  <c r="G217" i="2"/>
  <c r="I301" i="2"/>
  <c r="H44" i="2"/>
  <c r="H122" i="2"/>
  <c r="I298" i="2"/>
  <c r="H128" i="2"/>
  <c r="H248" i="2"/>
  <c r="H168" i="2"/>
  <c r="G310" i="2"/>
  <c r="I69" i="2"/>
  <c r="I110" i="2"/>
  <c r="I10" i="2"/>
  <c r="H306" i="2"/>
  <c r="H304" i="2"/>
  <c r="I202" i="2"/>
  <c r="I302" i="2"/>
  <c r="H319" i="2"/>
  <c r="I191" i="2"/>
  <c r="I41" i="2"/>
  <c r="I305" i="2"/>
  <c r="H36" i="2"/>
  <c r="H312" i="2"/>
  <c r="H78" i="2"/>
  <c r="I308" i="2"/>
  <c r="H146" i="2"/>
  <c r="I284" i="2"/>
  <c r="G268" i="2"/>
  <c r="I37" i="2"/>
  <c r="I26" i="2"/>
  <c r="I254" i="2"/>
  <c r="I297" i="2"/>
  <c r="I53" i="2"/>
  <c r="H245" i="2"/>
  <c r="H215" i="2"/>
  <c r="H249" i="2"/>
  <c r="I278" i="2"/>
  <c r="H250" i="2"/>
  <c r="H201" i="2"/>
  <c r="H12" i="2"/>
  <c r="H82" i="2"/>
  <c r="H301" i="2"/>
  <c r="I74" i="2"/>
  <c r="I50" i="2"/>
  <c r="I201" i="2"/>
  <c r="H254" i="2"/>
  <c r="H184" i="2"/>
  <c r="I172" i="2"/>
  <c r="H63" i="2"/>
  <c r="H185" i="2"/>
  <c r="G133" i="2"/>
  <c r="H113" i="2"/>
  <c r="G42" i="2"/>
  <c r="I241" i="2"/>
  <c r="H223" i="2"/>
  <c r="H227" i="2"/>
  <c r="G296" i="2"/>
  <c r="H263" i="2"/>
  <c r="I143" i="2"/>
  <c r="I285" i="2"/>
  <c r="G100" i="2"/>
  <c r="I149" i="2"/>
  <c r="H19" i="2"/>
  <c r="G226" i="2"/>
  <c r="I183" i="2"/>
  <c r="H34" i="2"/>
  <c r="H109" i="2"/>
  <c r="G88" i="2"/>
  <c r="I207" i="2"/>
  <c r="H287" i="2"/>
  <c r="I304" i="2"/>
  <c r="H119" i="2"/>
  <c r="H4" i="2"/>
  <c r="G220" i="2"/>
  <c r="I89" i="2"/>
  <c r="H21" i="2"/>
  <c r="I104" i="2"/>
  <c r="H60" i="2"/>
  <c r="H16" i="2"/>
  <c r="G20" i="2"/>
  <c r="I122" i="2"/>
  <c r="I121" i="2"/>
  <c r="H147" i="2"/>
  <c r="G179" i="2"/>
  <c r="I294" i="2"/>
  <c r="I232" i="2"/>
  <c r="H121" i="2"/>
  <c r="G262" i="2"/>
  <c r="H230" i="2"/>
  <c r="I11" i="2"/>
  <c r="I151" i="2"/>
  <c r="G35" i="2"/>
  <c r="H241" i="2"/>
  <c r="I44" i="2"/>
  <c r="I96" i="2"/>
  <c r="G8" i="2"/>
  <c r="H43" i="2"/>
  <c r="H278" i="2"/>
  <c r="I21" i="2"/>
  <c r="H229" i="2"/>
  <c r="I119" i="2"/>
  <c r="I25" i="2"/>
  <c r="H155" i="2"/>
  <c r="H45" i="2"/>
  <c r="I120" i="2"/>
  <c r="H298" i="2"/>
  <c r="H120" i="2"/>
  <c r="I19" i="2"/>
  <c r="I193" i="2"/>
  <c r="H291" i="2"/>
  <c r="I288" i="2"/>
  <c r="G67" i="2"/>
  <c r="H276" i="2"/>
  <c r="I85" i="2"/>
  <c r="H203" i="2"/>
  <c r="I291" i="2"/>
  <c r="H309" i="2"/>
  <c r="I211" i="2"/>
  <c r="G253" i="2"/>
  <c r="I273" i="2"/>
  <c r="H85" i="2"/>
  <c r="I164" i="2"/>
  <c r="H322" i="2"/>
  <c r="G76" i="2"/>
  <c r="I219" i="2"/>
  <c r="H305" i="2"/>
  <c r="H158" i="2"/>
  <c r="H273" i="2"/>
  <c r="H134" i="2"/>
  <c r="I147" i="2"/>
  <c r="H15" i="2"/>
  <c r="H115" i="2"/>
  <c r="H125" i="2"/>
  <c r="H313" i="2"/>
  <c r="I238" i="2"/>
  <c r="H11" i="2"/>
  <c r="I62" i="2"/>
  <c r="H222" i="2"/>
  <c r="I97" i="2"/>
  <c r="H97" i="2"/>
  <c r="I313" i="2"/>
  <c r="G81" i="2"/>
  <c r="H13" i="2"/>
  <c r="G303" i="2"/>
  <c r="H10" i="2"/>
  <c r="H70" i="2"/>
  <c r="I12" i="2"/>
  <c r="H62" i="2"/>
  <c r="G30" i="2"/>
  <c r="I221" i="2"/>
  <c r="I82" i="2"/>
  <c r="I274" i="2"/>
  <c r="H129" i="2"/>
  <c r="I87" i="2"/>
  <c r="I265" i="2"/>
  <c r="I54" i="2"/>
  <c r="H207" i="2"/>
  <c r="I114" i="2"/>
  <c r="H5" i="2"/>
  <c r="H280" i="2"/>
  <c r="G108" i="2"/>
  <c r="I195" i="2"/>
  <c r="I103" i="2"/>
  <c r="H84" i="2"/>
  <c r="H79" i="2"/>
  <c r="I187" i="2"/>
  <c r="I178" i="2"/>
  <c r="I320" i="2"/>
  <c r="I307" i="2"/>
  <c r="H157" i="2"/>
  <c r="H219" i="2"/>
  <c r="I322" i="2"/>
  <c r="I282" i="2"/>
  <c r="H87" i="2"/>
  <c r="I125" i="2"/>
  <c r="H41" i="2"/>
  <c r="H294" i="2"/>
  <c r="I17" i="2"/>
  <c r="H274" i="2"/>
  <c r="I198" i="2"/>
  <c r="I157" i="2"/>
  <c r="H98" i="2"/>
  <c r="H300" i="2"/>
  <c r="I309" i="2"/>
  <c r="I94" i="2"/>
  <c r="H239" i="2"/>
  <c r="I170" i="2"/>
  <c r="H103" i="2"/>
  <c r="I185" i="2"/>
  <c r="H198" i="2"/>
  <c r="H22" i="2"/>
  <c r="I106" i="2"/>
  <c r="H320" i="2"/>
  <c r="I242" i="2"/>
  <c r="H160" i="2"/>
  <c r="G136" i="2"/>
  <c r="H166" i="2"/>
  <c r="H132" i="2"/>
  <c r="H277" i="2"/>
  <c r="H29" i="2"/>
  <c r="H3" i="2"/>
  <c r="I163" i="2"/>
  <c r="I319" i="2"/>
  <c r="I78" i="2"/>
  <c r="I199" i="2"/>
  <c r="H282" i="2"/>
  <c r="G171" i="2"/>
  <c r="I129" i="2"/>
  <c r="I250" i="2"/>
  <c r="H202" i="2"/>
  <c r="I128" i="2"/>
  <c r="G95" i="2"/>
  <c r="H53" i="2"/>
  <c r="H199" i="2"/>
  <c r="I40" i="2"/>
  <c r="G243" i="2"/>
  <c r="I230" i="2"/>
  <c r="I160" i="2"/>
  <c r="I264" i="2"/>
  <c r="G105" i="2"/>
  <c r="H102" i="2"/>
  <c r="G261" i="2"/>
  <c r="G56" i="2"/>
  <c r="I109" i="2"/>
  <c r="H149" i="2"/>
  <c r="I240" i="2"/>
  <c r="I65" i="2"/>
  <c r="I280" i="2"/>
  <c r="I168" i="2"/>
  <c r="I73" i="2"/>
  <c r="H210" i="2"/>
  <c r="H110" i="2"/>
  <c r="H54" i="2"/>
  <c r="H96" i="2"/>
  <c r="I321" i="2"/>
  <c r="G299" i="2"/>
  <c r="I223" i="2"/>
  <c r="H124" i="2"/>
  <c r="H153" i="2"/>
  <c r="I248" i="2"/>
  <c r="I49" i="2"/>
  <c r="H252" i="2"/>
  <c r="I126" i="2"/>
  <c r="H151" i="2"/>
  <c r="H25" i="2"/>
  <c r="I184" i="2"/>
  <c r="I189" i="2"/>
  <c r="I312" i="2"/>
  <c r="H183" i="2"/>
  <c r="H317" i="2"/>
  <c r="H211" i="2"/>
  <c r="H238" i="2"/>
  <c r="I292" i="2"/>
  <c r="H89" i="2"/>
  <c r="I113" i="2"/>
  <c r="H174" i="2"/>
  <c r="H307" i="2"/>
  <c r="H50" i="2"/>
  <c r="I70" i="2"/>
  <c r="I5" i="2"/>
  <c r="H94" i="2"/>
  <c r="H92" i="2"/>
  <c r="H40" i="2"/>
  <c r="H27" i="2"/>
  <c r="H14" i="2"/>
  <c r="H194" i="2"/>
  <c r="I3" i="2"/>
  <c r="H106" i="2"/>
  <c r="H74" i="2"/>
  <c r="H58" i="2"/>
  <c r="H59" i="2"/>
  <c r="I277" i="2"/>
  <c r="I300" i="2"/>
  <c r="I145" i="2"/>
  <c r="K229" i="2" l="1"/>
  <c r="J229" i="2" s="1"/>
  <c r="K308" i="2"/>
  <c r="J308" i="2" s="1"/>
  <c r="K297" i="2"/>
  <c r="J297" i="2" s="1"/>
  <c r="K304" i="2"/>
  <c r="J304" i="2" s="1"/>
  <c r="K238" i="2"/>
  <c r="J238" i="2" s="1"/>
  <c r="K258" i="2"/>
  <c r="J258" i="2" s="1"/>
  <c r="K219" i="2"/>
  <c r="J219" i="2" s="1"/>
  <c r="K22" i="2"/>
  <c r="J22" i="2" s="1"/>
  <c r="K207" i="2"/>
  <c r="J207" i="2" s="1"/>
  <c r="K74" i="2"/>
  <c r="J74" i="2" s="1"/>
  <c r="K298" i="2"/>
  <c r="J298" i="2" s="1"/>
  <c r="K309" i="2"/>
  <c r="J309" i="2" s="1"/>
  <c r="K230" i="2"/>
  <c r="J230" i="2" s="1"/>
  <c r="K240" i="2"/>
  <c r="J240" i="2" s="1"/>
  <c r="K114" i="2"/>
  <c r="J114" i="2" s="1"/>
  <c r="K305" i="2"/>
  <c r="J305" i="2" s="1"/>
  <c r="K239" i="2"/>
  <c r="J239" i="2" s="1"/>
  <c r="K195" i="2"/>
  <c r="J195" i="2" s="1"/>
  <c r="K82" i="2"/>
  <c r="J82" i="2" s="1"/>
  <c r="K282" i="2"/>
  <c r="J282" i="2" s="1"/>
  <c r="K227" i="2"/>
  <c r="J227" i="2" s="1"/>
  <c r="K70" i="2"/>
  <c r="J70" i="2" s="1"/>
  <c r="K263" i="2"/>
  <c r="J263" i="2" s="1"/>
  <c r="K65" i="2"/>
  <c r="J65" i="2" s="1"/>
  <c r="K30" i="2"/>
  <c r="K171" i="2"/>
  <c r="J171" i="2" s="1"/>
  <c r="K293" i="2"/>
  <c r="K209" i="2"/>
  <c r="K66" i="2"/>
  <c r="K220" i="2"/>
  <c r="K67" i="2"/>
  <c r="K314" i="2"/>
  <c r="K133" i="2"/>
  <c r="K316" i="2"/>
  <c r="K42" i="2"/>
  <c r="K152" i="2"/>
  <c r="K76" i="2"/>
  <c r="K253" i="2"/>
  <c r="J253" i="2" s="1"/>
  <c r="K100" i="2"/>
  <c r="K136" i="2"/>
  <c r="K303" i="2"/>
  <c r="K35" i="2"/>
  <c r="K108" i="2"/>
  <c r="K105" i="2"/>
  <c r="K51" i="2"/>
  <c r="K95" i="2"/>
  <c r="K296" i="2"/>
  <c r="K56" i="2"/>
  <c r="K179" i="2"/>
  <c r="K88" i="2"/>
  <c r="K213" i="2"/>
  <c r="K260" i="2"/>
  <c r="K299" i="2"/>
  <c r="K7" i="2"/>
  <c r="K8" i="2"/>
  <c r="K279" i="2"/>
  <c r="K310" i="2"/>
  <c r="J310" i="2" s="1"/>
  <c r="K71" i="2"/>
  <c r="J71" i="2" s="1"/>
  <c r="K196" i="2"/>
  <c r="K150" i="2"/>
  <c r="K261" i="2"/>
  <c r="K20" i="2"/>
  <c r="K268" i="2"/>
  <c r="J315" i="2"/>
  <c r="J284" i="2"/>
  <c r="J97" i="2"/>
  <c r="J36" i="2"/>
  <c r="J122" i="2"/>
  <c r="J89" i="2"/>
  <c r="J280" i="2"/>
  <c r="J251" i="2"/>
  <c r="J265" i="2"/>
  <c r="J156" i="2"/>
  <c r="J142" i="2"/>
  <c r="J46" i="2"/>
  <c r="J189" i="2"/>
  <c r="J164" i="2"/>
  <c r="J59" i="2"/>
  <c r="J288" i="2"/>
  <c r="J119" i="2"/>
  <c r="J40" i="2"/>
  <c r="J157" i="2"/>
  <c r="J37" i="2"/>
  <c r="J161" i="2"/>
  <c r="J170" i="2"/>
  <c r="J3" i="2"/>
  <c r="J19" i="2"/>
  <c r="J85" i="2"/>
  <c r="J223" i="2"/>
  <c r="J187" i="2"/>
  <c r="J269" i="2"/>
  <c r="J45" i="2"/>
  <c r="J125" i="2"/>
  <c r="J319" i="2"/>
  <c r="J104" i="2"/>
  <c r="J96" i="2"/>
  <c r="J93" i="2"/>
  <c r="J17" i="2"/>
  <c r="J250" i="2"/>
  <c r="J4" i="2"/>
  <c r="J176" i="2"/>
  <c r="J254" i="2"/>
  <c r="J302" i="2"/>
  <c r="J222" i="2"/>
  <c r="J193" i="2"/>
  <c r="J221" i="2"/>
  <c r="J15" i="2"/>
  <c r="J201" i="2"/>
  <c r="J102" i="2"/>
  <c r="J29" i="2"/>
  <c r="J49" i="2"/>
  <c r="J140" i="2"/>
  <c r="J60" i="2"/>
  <c r="J98" i="2"/>
  <c r="J183" i="2"/>
  <c r="J210" i="2"/>
  <c r="J73" i="2"/>
  <c r="J312" i="2"/>
  <c r="J134" i="2"/>
  <c r="J143" i="2"/>
  <c r="J294" i="2"/>
  <c r="J241" i="2"/>
  <c r="J277" i="2"/>
  <c r="J44" i="2"/>
  <c r="J50" i="2"/>
  <c r="J53" i="2"/>
  <c r="J145" i="2"/>
  <c r="J166" i="2"/>
  <c r="J313" i="2"/>
  <c r="J225" i="2"/>
  <c r="J285" i="2"/>
  <c r="J58" i="2"/>
  <c r="J202" i="2"/>
  <c r="J25" i="2"/>
  <c r="J317" i="2"/>
  <c r="J12" i="2"/>
  <c r="J41" i="2"/>
  <c r="J11" i="2"/>
  <c r="J199" i="2"/>
  <c r="J110" i="2"/>
  <c r="J146" i="2"/>
  <c r="J320" i="2"/>
  <c r="J115" i="2"/>
  <c r="J32" i="2"/>
  <c r="J10" i="2"/>
  <c r="J144" i="2"/>
  <c r="J185" i="2"/>
  <c r="J84" i="2"/>
  <c r="J203" i="2"/>
  <c r="J155" i="2"/>
  <c r="J178" i="2"/>
  <c r="J126" i="2"/>
  <c r="J248" i="2"/>
  <c r="J249" i="2"/>
  <c r="J245" i="2"/>
  <c r="J252" i="2"/>
  <c r="J321" i="2"/>
  <c r="J160" i="2"/>
  <c r="J172" i="2"/>
  <c r="J276" i="2"/>
  <c r="J287" i="2"/>
  <c r="J132" i="2"/>
  <c r="J306" i="2"/>
  <c r="J300" i="2"/>
  <c r="J128" i="2"/>
  <c r="J5" i="2"/>
  <c r="J211" i="2"/>
  <c r="J61" i="2"/>
  <c r="J34" i="2"/>
  <c r="J173" i="2"/>
  <c r="J194" i="2"/>
  <c r="J92" i="2"/>
  <c r="J242" i="2"/>
  <c r="J54" i="2"/>
  <c r="J264" i="2"/>
  <c r="J21" i="2"/>
  <c r="J151" i="2"/>
  <c r="J63" i="2"/>
  <c r="J79" i="2"/>
  <c r="J174" i="2"/>
  <c r="J94" i="2"/>
  <c r="J232" i="2"/>
  <c r="J273" i="2"/>
  <c r="J129" i="2"/>
  <c r="J120" i="2"/>
  <c r="J113" i="2"/>
  <c r="J215" i="2"/>
  <c r="J307" i="2"/>
  <c r="J13" i="2"/>
  <c r="J191" i="2"/>
  <c r="J87" i="2"/>
  <c r="J109" i="2"/>
  <c r="J301" i="2"/>
  <c r="N13" i="2"/>
  <c r="Q16" i="2" s="1"/>
  <c r="P16" i="2" s="1"/>
  <c r="N15" i="2" s="1"/>
  <c r="N3" i="2"/>
  <c r="B25" i="1" s="1"/>
  <c r="H196" i="2"/>
  <c r="H262" i="2"/>
  <c r="H76" i="2"/>
  <c r="H56" i="2"/>
  <c r="I220" i="2"/>
  <c r="H296" i="2"/>
  <c r="I260" i="2"/>
  <c r="I299" i="2"/>
  <c r="I20" i="2"/>
  <c r="H35" i="2"/>
  <c r="I66" i="2"/>
  <c r="H133" i="2"/>
  <c r="H303" i="2"/>
  <c r="I303" i="2"/>
  <c r="H310" i="2"/>
  <c r="H42" i="2"/>
  <c r="I296" i="2"/>
  <c r="I268" i="2"/>
  <c r="I95" i="2"/>
  <c r="I67" i="2"/>
  <c r="I196" i="2"/>
  <c r="H268" i="2"/>
  <c r="I105" i="2"/>
  <c r="H100" i="2"/>
  <c r="I314" i="2"/>
  <c r="I108" i="2"/>
  <c r="H8" i="2"/>
  <c r="I261" i="2"/>
  <c r="H150" i="2"/>
  <c r="I35" i="2"/>
  <c r="H81" i="2"/>
  <c r="H279" i="2"/>
  <c r="I76" i="2"/>
  <c r="I42" i="2"/>
  <c r="I88" i="2"/>
  <c r="H7" i="2"/>
  <c r="H95" i="2"/>
  <c r="H152" i="2"/>
  <c r="H253" i="2"/>
  <c r="H105" i="2"/>
  <c r="I226" i="2"/>
  <c r="H179" i="2"/>
  <c r="H88" i="2"/>
  <c r="I8" i="2"/>
  <c r="I133" i="2"/>
  <c r="H299" i="2"/>
  <c r="I316" i="2"/>
  <c r="H108" i="2"/>
  <c r="H226" i="2"/>
  <c r="I51" i="2"/>
  <c r="I100" i="2"/>
  <c r="I30" i="2"/>
  <c r="H314" i="2"/>
  <c r="H67" i="2"/>
  <c r="H51" i="2"/>
  <c r="H293" i="2"/>
  <c r="H136" i="2"/>
  <c r="H66" i="2"/>
  <c r="I213" i="2"/>
  <c r="I150" i="2"/>
  <c r="I209" i="2"/>
  <c r="H243" i="2"/>
  <c r="H20" i="2"/>
  <c r="H71" i="2"/>
  <c r="H260" i="2"/>
  <c r="I279" i="2"/>
  <c r="I253" i="2"/>
  <c r="I56" i="2"/>
  <c r="I243" i="2"/>
  <c r="D37" i="1"/>
  <c r="I179" i="2"/>
  <c r="I7" i="2"/>
  <c r="I152" i="2"/>
  <c r="H30" i="2"/>
  <c r="I310" i="2"/>
  <c r="I81" i="2"/>
  <c r="H209" i="2"/>
  <c r="I71" i="2"/>
  <c r="H171" i="2"/>
  <c r="H316" i="2"/>
  <c r="H261" i="2"/>
  <c r="I262" i="2"/>
  <c r="I171" i="2"/>
  <c r="H213" i="2"/>
  <c r="H217" i="2"/>
  <c r="I136" i="2"/>
  <c r="I293" i="2"/>
  <c r="H220" i="2"/>
  <c r="L37" i="1"/>
  <c r="I217" i="2"/>
  <c r="K262" i="2" l="1"/>
  <c r="J262" i="2" s="1"/>
  <c r="K226" i="2"/>
  <c r="J226" i="2" s="1"/>
  <c r="K217" i="2"/>
  <c r="J217" i="2" s="1"/>
  <c r="K243" i="2"/>
  <c r="J243" i="2" s="1"/>
  <c r="K81" i="2"/>
  <c r="J81" i="2" s="1"/>
  <c r="J150" i="2"/>
  <c r="J220" i="2"/>
  <c r="J7" i="2"/>
  <c r="J261" i="2"/>
  <c r="J20" i="2"/>
  <c r="J299" i="2"/>
  <c r="J42" i="2"/>
  <c r="J56" i="2"/>
  <c r="J303" i="2"/>
  <c r="J209" i="2"/>
  <c r="J279" i="2"/>
  <c r="J133" i="2"/>
  <c r="J136" i="2"/>
  <c r="J268" i="2"/>
  <c r="J179" i="2"/>
  <c r="J316" i="2"/>
  <c r="J314" i="2"/>
  <c r="J296" i="2"/>
  <c r="J95" i="2"/>
  <c r="J105" i="2"/>
  <c r="J213" i="2"/>
  <c r="J51" i="2"/>
  <c r="J108" i="2"/>
  <c r="J293" i="2"/>
  <c r="J100" i="2"/>
  <c r="J8" i="2"/>
  <c r="J152" i="2"/>
  <c r="J35" i="2"/>
  <c r="J66" i="2"/>
  <c r="J88" i="2"/>
  <c r="J67" i="2"/>
  <c r="J260" i="2"/>
  <c r="J76" i="2"/>
  <c r="J196" i="2"/>
  <c r="J30" i="2"/>
  <c r="L50" i="1"/>
  <c r="D50" i="1"/>
  <c r="D33" i="1"/>
  <c r="L32" i="1"/>
  <c r="L34" i="1"/>
  <c r="D35" i="1"/>
  <c r="L26" i="1"/>
  <c r="L35" i="1"/>
  <c r="L33" i="1"/>
  <c r="L31" i="1"/>
  <c r="D31" i="1"/>
  <c r="D30" i="1"/>
  <c r="L30" i="1"/>
  <c r="D32" i="1"/>
  <c r="D26" i="1"/>
  <c r="L28" i="1"/>
  <c r="D34" i="1"/>
  <c r="L29" i="1"/>
  <c r="D27" i="1"/>
  <c r="D29" i="1"/>
  <c r="D28" i="1"/>
  <c r="L27" i="1"/>
  <c r="E48" i="1" l="1"/>
  <c r="E45" i="1"/>
  <c r="E43" i="1"/>
  <c r="E49" i="1"/>
  <c r="E46" i="1"/>
  <c r="E47" i="1"/>
  <c r="E42" i="1"/>
  <c r="E41" i="1"/>
  <c r="E44" i="1"/>
  <c r="M44" i="1"/>
  <c r="M46" i="1"/>
  <c r="M47" i="1"/>
  <c r="M41" i="1"/>
  <c r="M49" i="1"/>
  <c r="M40" i="1"/>
  <c r="M45" i="1"/>
  <c r="M42" i="1"/>
  <c r="M48" i="1"/>
  <c r="M43" i="1"/>
  <c r="E40" i="1"/>
  <c r="D22" i="1"/>
  <c r="L22" i="1"/>
  <c r="L36" i="1"/>
  <c r="M29" i="1" s="1"/>
  <c r="D36" i="1"/>
  <c r="E27" i="1" s="1"/>
  <c r="E33" i="1" l="1"/>
  <c r="E34" i="1"/>
  <c r="M34" i="1"/>
  <c r="E35" i="1"/>
  <c r="M27" i="1"/>
  <c r="M33" i="1"/>
  <c r="E29" i="1"/>
  <c r="M32" i="1"/>
  <c r="E30" i="1"/>
  <c r="E26" i="1"/>
  <c r="E13" i="1"/>
  <c r="E20" i="1"/>
  <c r="E17" i="1"/>
  <c r="E15" i="1"/>
  <c r="E14" i="1"/>
  <c r="E16" i="1"/>
  <c r="E19" i="1"/>
  <c r="E18" i="1"/>
  <c r="E21" i="1"/>
  <c r="M31" i="1"/>
  <c r="E31" i="1"/>
  <c r="E28" i="1"/>
  <c r="E32" i="1"/>
  <c r="M14" i="1"/>
  <c r="M13" i="1"/>
  <c r="M19" i="1"/>
  <c r="M20" i="1"/>
  <c r="M15" i="1"/>
  <c r="M16" i="1"/>
  <c r="M21" i="1"/>
  <c r="M17" i="1"/>
  <c r="M12" i="1"/>
  <c r="M18" i="1"/>
  <c r="M28" i="1"/>
  <c r="M26" i="1"/>
  <c r="M30" i="1"/>
  <c r="M35" i="1"/>
  <c r="M50" i="1"/>
  <c r="E50" i="1"/>
  <c r="E12" i="1"/>
  <c r="N7" i="1"/>
  <c r="F7" i="1"/>
  <c r="C3" i="1"/>
  <c r="N37" i="1"/>
  <c r="N51" i="1"/>
  <c r="F37" i="1"/>
  <c r="F51" i="1"/>
  <c r="N23" i="1"/>
  <c r="F23" i="1"/>
  <c r="M22" i="1" l="1"/>
  <c r="E22" i="1"/>
  <c r="E36" i="1"/>
  <c r="M36" i="1"/>
  <c r="H7" i="1"/>
  <c r="P7" i="1"/>
  <c r="N14" i="1"/>
  <c r="N44" i="1"/>
  <c r="N42" i="1"/>
  <c r="F40" i="1"/>
  <c r="F47" i="1"/>
  <c r="F29" i="1"/>
  <c r="N46" i="1"/>
  <c r="F33" i="1"/>
  <c r="F19" i="1"/>
  <c r="N49" i="1"/>
  <c r="N33" i="1"/>
  <c r="P23" i="1"/>
  <c r="F45" i="1"/>
  <c r="F49" i="1"/>
  <c r="F34" i="1"/>
  <c r="N31" i="1"/>
  <c r="F17" i="1"/>
  <c r="F13" i="1"/>
  <c r="H51" i="1"/>
  <c r="N40" i="1"/>
  <c r="F30" i="1"/>
  <c r="F32" i="1"/>
  <c r="F26" i="1"/>
  <c r="N16" i="1"/>
  <c r="N12" i="1"/>
  <c r="N34" i="1"/>
  <c r="N15" i="1"/>
  <c r="N29" i="1"/>
  <c r="N47" i="1"/>
  <c r="F20" i="1"/>
  <c r="F16" i="1"/>
  <c r="F15" i="1"/>
  <c r="N27" i="1"/>
  <c r="N30" i="1"/>
  <c r="F46" i="1"/>
  <c r="N41" i="1"/>
  <c r="N13" i="1"/>
  <c r="H37" i="1"/>
  <c r="F42" i="1"/>
  <c r="N48" i="1"/>
  <c r="F35" i="1"/>
  <c r="F43" i="1"/>
  <c r="F21" i="1"/>
  <c r="N32" i="1"/>
  <c r="N20" i="1"/>
  <c r="N28" i="1"/>
  <c r="H23" i="1"/>
  <c r="N45" i="1"/>
  <c r="N26" i="1"/>
  <c r="F31" i="1"/>
  <c r="N19" i="1"/>
  <c r="P37" i="1"/>
  <c r="F18" i="1"/>
  <c r="F41" i="1"/>
  <c r="F28" i="1"/>
  <c r="F12" i="1"/>
  <c r="F14" i="1"/>
  <c r="F27" i="1"/>
  <c r="N35" i="1"/>
  <c r="F48" i="1"/>
  <c r="N21" i="1"/>
  <c r="N18" i="1"/>
  <c r="N43" i="1"/>
  <c r="F44" i="1"/>
  <c r="P51" i="1"/>
  <c r="N17" i="1"/>
  <c r="N36" i="1" l="1"/>
  <c r="O33" i="1" s="1"/>
  <c r="F36" i="1"/>
  <c r="G31" i="1" s="1"/>
  <c r="N50" i="1"/>
  <c r="F50" i="1"/>
  <c r="F22" i="1"/>
  <c r="G15" i="1" s="1"/>
  <c r="N22" i="1"/>
  <c r="O14" i="1" s="1"/>
  <c r="R7" i="1"/>
  <c r="J7" i="1"/>
  <c r="P46" i="1"/>
  <c r="H41" i="1"/>
  <c r="P26" i="1"/>
  <c r="H29" i="1"/>
  <c r="P44" i="1"/>
  <c r="P16" i="1"/>
  <c r="H40" i="1"/>
  <c r="P43" i="1"/>
  <c r="H31" i="1"/>
  <c r="P13" i="1"/>
  <c r="R23" i="1"/>
  <c r="P19" i="1"/>
  <c r="P45" i="1"/>
  <c r="P35" i="1"/>
  <c r="P33" i="1"/>
  <c r="H21" i="1"/>
  <c r="P32" i="1"/>
  <c r="H16" i="1"/>
  <c r="P47" i="1"/>
  <c r="P20" i="1"/>
  <c r="P48" i="1"/>
  <c r="H44" i="1"/>
  <c r="H20" i="1"/>
  <c r="P21" i="1"/>
  <c r="P15" i="1"/>
  <c r="H49" i="1"/>
  <c r="H48" i="1"/>
  <c r="H45" i="1"/>
  <c r="H14" i="1"/>
  <c r="H28" i="1"/>
  <c r="H35" i="1"/>
  <c r="P17" i="1"/>
  <c r="H32" i="1"/>
  <c r="P14" i="1"/>
  <c r="H42" i="1"/>
  <c r="H13" i="1"/>
  <c r="J51" i="1"/>
  <c r="P27" i="1"/>
  <c r="P12" i="1"/>
  <c r="P18" i="1"/>
  <c r="P42" i="1"/>
  <c r="H15" i="1"/>
  <c r="H47" i="1"/>
  <c r="R37" i="1"/>
  <c r="R51" i="1"/>
  <c r="H30" i="1"/>
  <c r="P30" i="1"/>
  <c r="H33" i="1"/>
  <c r="H17" i="1"/>
  <c r="H18" i="1"/>
  <c r="H46" i="1"/>
  <c r="P29" i="1"/>
  <c r="P40" i="1"/>
  <c r="H12" i="1"/>
  <c r="H43" i="1"/>
  <c r="H26" i="1"/>
  <c r="P28" i="1"/>
  <c r="P34" i="1"/>
  <c r="J23" i="1"/>
  <c r="P41" i="1"/>
  <c r="J37" i="1"/>
  <c r="H19" i="1"/>
  <c r="H27" i="1"/>
  <c r="P31" i="1"/>
  <c r="H34" i="1"/>
  <c r="P49" i="1"/>
  <c r="G19" i="1" l="1"/>
  <c r="O35" i="1"/>
  <c r="O30" i="1"/>
  <c r="G33" i="1"/>
  <c r="O29" i="1"/>
  <c r="G29" i="1"/>
  <c r="G34" i="1"/>
  <c r="O26" i="1"/>
  <c r="G13" i="1"/>
  <c r="O12" i="1"/>
  <c r="O15" i="1"/>
  <c r="O16" i="1"/>
  <c r="O13" i="1"/>
  <c r="G17" i="1"/>
  <c r="G30" i="1"/>
  <c r="G18" i="1"/>
  <c r="O34" i="1"/>
  <c r="G27" i="1"/>
  <c r="G35" i="1"/>
  <c r="G32" i="1"/>
  <c r="O28" i="1"/>
  <c r="G14" i="1"/>
  <c r="G26" i="1"/>
  <c r="O19" i="1"/>
  <c r="O31" i="1"/>
  <c r="O27" i="1"/>
  <c r="O18" i="1"/>
  <c r="G12" i="1"/>
  <c r="O20" i="1"/>
  <c r="G28" i="1"/>
  <c r="O21" i="1"/>
  <c r="G20" i="1"/>
  <c r="G21" i="1"/>
  <c r="O17" i="1"/>
  <c r="O32" i="1"/>
  <c r="G16" i="1"/>
  <c r="O45" i="1"/>
  <c r="O46" i="1"/>
  <c r="O41" i="1"/>
  <c r="O42" i="1"/>
  <c r="O44" i="1"/>
  <c r="O43" i="1"/>
  <c r="O49" i="1"/>
  <c r="O40" i="1"/>
  <c r="O47" i="1"/>
  <c r="O48" i="1"/>
  <c r="G45" i="1"/>
  <c r="G46" i="1"/>
  <c r="G48" i="1"/>
  <c r="G44" i="1"/>
  <c r="G41" i="1"/>
  <c r="G49" i="1"/>
  <c r="G47" i="1"/>
  <c r="G43" i="1"/>
  <c r="G40" i="1"/>
  <c r="G42" i="1"/>
  <c r="P36" i="1"/>
  <c r="Q33" i="1" s="1"/>
  <c r="H36" i="1"/>
  <c r="I30" i="1" s="1"/>
  <c r="H22" i="1"/>
  <c r="I21" i="1" s="1"/>
  <c r="P22" i="1"/>
  <c r="Q17" i="1" s="1"/>
  <c r="H50" i="1"/>
  <c r="P50" i="1"/>
  <c r="T7" i="1"/>
  <c r="R14" i="1"/>
  <c r="R18" i="1"/>
  <c r="J29" i="1"/>
  <c r="R17" i="1"/>
  <c r="J15" i="1"/>
  <c r="J27" i="1"/>
  <c r="J44" i="1"/>
  <c r="J19" i="1"/>
  <c r="J26" i="1"/>
  <c r="R28" i="1"/>
  <c r="R16" i="1"/>
  <c r="R49" i="1"/>
  <c r="R21" i="1"/>
  <c r="J20" i="1"/>
  <c r="J46" i="1"/>
  <c r="J31" i="1"/>
  <c r="J13" i="1"/>
  <c r="J41" i="1"/>
  <c r="J28" i="1"/>
  <c r="R33" i="1"/>
  <c r="R26" i="1"/>
  <c r="J18" i="1"/>
  <c r="R43" i="1"/>
  <c r="R42" i="1"/>
  <c r="R12" i="1"/>
  <c r="J40" i="1"/>
  <c r="J49" i="1"/>
  <c r="R31" i="1"/>
  <c r="R29" i="1"/>
  <c r="J33" i="1"/>
  <c r="J43" i="1"/>
  <c r="J47" i="1"/>
  <c r="T51" i="1"/>
  <c r="R30" i="1"/>
  <c r="R32" i="1"/>
  <c r="R19" i="1"/>
  <c r="J30" i="1"/>
  <c r="J14" i="1"/>
  <c r="R40" i="1"/>
  <c r="R44" i="1"/>
  <c r="R46" i="1"/>
  <c r="J45" i="1"/>
  <c r="R15" i="1"/>
  <c r="J16" i="1"/>
  <c r="R20" i="1"/>
  <c r="R13" i="1"/>
  <c r="J21" i="1"/>
  <c r="R48" i="1"/>
  <c r="R35" i="1"/>
  <c r="R34" i="1"/>
  <c r="T23" i="1"/>
  <c r="J34" i="1"/>
  <c r="J42" i="1"/>
  <c r="J48" i="1"/>
  <c r="R27" i="1"/>
  <c r="R45" i="1"/>
  <c r="J17" i="1"/>
  <c r="J35" i="1"/>
  <c r="J32" i="1"/>
  <c r="R41" i="1"/>
  <c r="J12" i="1"/>
  <c r="R47" i="1"/>
  <c r="I29" i="1" l="1"/>
  <c r="I28" i="1"/>
  <c r="I35" i="1"/>
  <c r="Q31" i="1"/>
  <c r="I27" i="1"/>
  <c r="Q14" i="1"/>
  <c r="I19" i="1"/>
  <c r="I32" i="1"/>
  <c r="I34" i="1"/>
  <c r="Q16" i="1"/>
  <c r="I18" i="1"/>
  <c r="I20" i="1"/>
  <c r="Q19" i="1"/>
  <c r="Q15" i="1"/>
  <c r="I16" i="1"/>
  <c r="Q30" i="1"/>
  <c r="Q29" i="1"/>
  <c r="Q13" i="1"/>
  <c r="I33" i="1"/>
  <c r="Q28" i="1"/>
  <c r="I17" i="1"/>
  <c r="Q26" i="1"/>
  <c r="Q18" i="1"/>
  <c r="I15" i="1"/>
  <c r="I12" i="1"/>
  <c r="Q21" i="1"/>
  <c r="Q12" i="1"/>
  <c r="I31" i="1"/>
  <c r="Q35" i="1"/>
  <c r="I14" i="1"/>
  <c r="I26" i="1"/>
  <c r="Q34" i="1"/>
  <c r="Q32" i="1"/>
  <c r="Q20" i="1"/>
  <c r="Q27" i="1"/>
  <c r="I13" i="1"/>
  <c r="Q40" i="1"/>
  <c r="Q46" i="1"/>
  <c r="Q44" i="1"/>
  <c r="Q41" i="1"/>
  <c r="Q47" i="1"/>
  <c r="Q42" i="1"/>
  <c r="Q48" i="1"/>
  <c r="Q43" i="1"/>
  <c r="Q49" i="1"/>
  <c r="Q45" i="1"/>
  <c r="I45" i="1"/>
  <c r="I46" i="1"/>
  <c r="I41" i="1"/>
  <c r="I47" i="1"/>
  <c r="I44" i="1"/>
  <c r="I42" i="1"/>
  <c r="I48" i="1"/>
  <c r="I49" i="1"/>
  <c r="I40" i="1"/>
  <c r="I43" i="1"/>
  <c r="O36" i="1"/>
  <c r="O22" i="1"/>
  <c r="G22" i="1"/>
  <c r="G36" i="1"/>
  <c r="T13" i="1"/>
  <c r="T41" i="1"/>
  <c r="T20" i="1"/>
  <c r="T17" i="1"/>
  <c r="T16" i="1"/>
  <c r="T49" i="1"/>
  <c r="T47" i="1"/>
  <c r="T43" i="1"/>
  <c r="T42" i="1"/>
  <c r="T48" i="1"/>
  <c r="T14" i="1"/>
  <c r="T15" i="1"/>
  <c r="T12" i="1"/>
  <c r="T40" i="1"/>
  <c r="T18" i="1"/>
  <c r="T19" i="1"/>
  <c r="T21" i="1"/>
  <c r="T37" i="1"/>
  <c r="T46" i="1"/>
  <c r="T44" i="1"/>
  <c r="T45" i="1"/>
  <c r="R36" i="1" l="1"/>
  <c r="J36" i="1"/>
  <c r="R50" i="1"/>
  <c r="J50" i="1"/>
  <c r="J22" i="1"/>
  <c r="O50" i="1"/>
  <c r="G50" i="1"/>
  <c r="V7" i="1"/>
  <c r="T33" i="1"/>
  <c r="T27" i="1"/>
  <c r="T30" i="1"/>
  <c r="V51" i="1"/>
  <c r="T31" i="1"/>
  <c r="V37" i="1"/>
  <c r="T35" i="1"/>
  <c r="T28" i="1"/>
  <c r="T29" i="1"/>
  <c r="T34" i="1"/>
  <c r="T26" i="1"/>
  <c r="T32" i="1"/>
  <c r="S29" i="1" l="1"/>
  <c r="S26" i="1"/>
  <c r="S34" i="1"/>
  <c r="S32" i="1"/>
  <c r="S27" i="1"/>
  <c r="S35" i="1"/>
  <c r="S30" i="1"/>
  <c r="S33" i="1"/>
  <c r="S31" i="1"/>
  <c r="S28" i="1"/>
  <c r="K30" i="1"/>
  <c r="K27" i="1"/>
  <c r="K26" i="1"/>
  <c r="K35" i="1"/>
  <c r="K31" i="1"/>
  <c r="K32" i="1"/>
  <c r="K33" i="1"/>
  <c r="K28" i="1"/>
  <c r="K29" i="1"/>
  <c r="K34" i="1"/>
  <c r="K12" i="1"/>
  <c r="K14" i="1"/>
  <c r="K21" i="1"/>
  <c r="K20" i="1"/>
  <c r="K19" i="1"/>
  <c r="K17" i="1"/>
  <c r="K13" i="1"/>
  <c r="K18" i="1"/>
  <c r="K16" i="1"/>
  <c r="K15" i="1"/>
  <c r="S44" i="1"/>
  <c r="S40" i="1"/>
  <c r="S46" i="1"/>
  <c r="S41" i="1"/>
  <c r="S47" i="1"/>
  <c r="S49" i="1"/>
  <c r="S45" i="1"/>
  <c r="S48" i="1"/>
  <c r="S43" i="1"/>
  <c r="S42" i="1"/>
  <c r="K44" i="1"/>
  <c r="K46" i="1"/>
  <c r="K40" i="1"/>
  <c r="K47" i="1"/>
  <c r="K41" i="1"/>
  <c r="K42" i="1"/>
  <c r="K48" i="1"/>
  <c r="K45" i="1"/>
  <c r="K43" i="1"/>
  <c r="K49" i="1"/>
  <c r="I36" i="1"/>
  <c r="R22" i="1"/>
  <c r="V35" i="1"/>
  <c r="V29" i="1"/>
  <c r="V32" i="1"/>
  <c r="V28" i="1"/>
  <c r="V23" i="1"/>
  <c r="V30" i="1"/>
  <c r="V43" i="1"/>
  <c r="V40" i="1"/>
  <c r="V31" i="1"/>
  <c r="V33" i="1"/>
  <c r="V44" i="1"/>
  <c r="V42" i="1"/>
  <c r="V26" i="1"/>
  <c r="V47" i="1"/>
  <c r="V45" i="1"/>
  <c r="V41" i="1"/>
  <c r="V27" i="1"/>
  <c r="V34" i="1"/>
  <c r="V49" i="1"/>
  <c r="V48" i="1"/>
  <c r="V46" i="1"/>
  <c r="S21" i="1" l="1"/>
  <c r="S15" i="1"/>
  <c r="S14" i="1"/>
  <c r="S16" i="1"/>
  <c r="S12" i="1"/>
  <c r="S19" i="1"/>
  <c r="S13" i="1"/>
  <c r="S18" i="1"/>
  <c r="S17" i="1"/>
  <c r="S20" i="1"/>
  <c r="Q22" i="1"/>
  <c r="Q36" i="1"/>
  <c r="I22" i="1"/>
  <c r="T36" i="1"/>
  <c r="T50" i="1"/>
  <c r="I50" i="1"/>
  <c r="Q50" i="1"/>
  <c r="X7" i="1"/>
  <c r="V20" i="1"/>
  <c r="V13" i="1"/>
  <c r="V18" i="1"/>
  <c r="V14" i="1"/>
  <c r="V16" i="1"/>
  <c r="V12" i="1"/>
  <c r="V21" i="1"/>
  <c r="V17" i="1"/>
  <c r="V19" i="1"/>
  <c r="V15" i="1"/>
  <c r="U34" i="1" l="1"/>
  <c r="U33" i="1"/>
  <c r="U26" i="1"/>
  <c r="U35" i="1"/>
  <c r="U29" i="1"/>
  <c r="U31" i="1"/>
  <c r="U27" i="1"/>
  <c r="U30" i="1"/>
  <c r="U32" i="1"/>
  <c r="U28" i="1"/>
  <c r="U44" i="1"/>
  <c r="U45" i="1"/>
  <c r="U40" i="1"/>
  <c r="U41" i="1"/>
  <c r="U47" i="1"/>
  <c r="U43" i="1"/>
  <c r="U46" i="1"/>
  <c r="U42" i="1"/>
  <c r="U49" i="1"/>
  <c r="U48" i="1"/>
  <c r="T22" i="1"/>
  <c r="X23" i="1"/>
  <c r="X51" i="1"/>
  <c r="X37" i="1"/>
  <c r="U20" i="1" l="1"/>
  <c r="U12" i="1"/>
  <c r="U21" i="1"/>
  <c r="U13" i="1"/>
  <c r="U15" i="1"/>
  <c r="U17" i="1"/>
  <c r="U16" i="1"/>
  <c r="U18" i="1"/>
  <c r="U14" i="1"/>
  <c r="U19" i="1"/>
  <c r="S36" i="1"/>
  <c r="K36" i="1"/>
  <c r="S22" i="1"/>
  <c r="V36" i="1"/>
  <c r="K22" i="1"/>
  <c r="V22" i="1"/>
  <c r="S50" i="1"/>
  <c r="K50" i="1"/>
  <c r="Z7" i="1"/>
  <c r="X30" i="1"/>
  <c r="X19" i="1"/>
  <c r="X21" i="1"/>
  <c r="X31" i="1"/>
  <c r="X14" i="1"/>
  <c r="X47" i="1"/>
  <c r="X45" i="1"/>
  <c r="X12" i="1"/>
  <c r="X13" i="1"/>
  <c r="X27" i="1"/>
  <c r="X49" i="1"/>
  <c r="X32" i="1"/>
  <c r="X46" i="1"/>
  <c r="X44" i="1"/>
  <c r="X29" i="1"/>
  <c r="X42" i="1"/>
  <c r="X26" i="1"/>
  <c r="X34" i="1"/>
  <c r="X16" i="1"/>
  <c r="X48" i="1"/>
  <c r="X41" i="1"/>
  <c r="X15" i="1"/>
  <c r="X40" i="1"/>
  <c r="X35" i="1"/>
  <c r="X28" i="1"/>
  <c r="X43" i="1"/>
  <c r="X17" i="1"/>
  <c r="X18" i="1"/>
  <c r="X20" i="1"/>
  <c r="X33" i="1"/>
  <c r="W12" i="1" l="1"/>
  <c r="W13" i="1"/>
  <c r="W15" i="1"/>
  <c r="W17" i="1"/>
  <c r="W16" i="1"/>
  <c r="W18" i="1"/>
  <c r="W19" i="1"/>
  <c r="W20" i="1"/>
  <c r="W14" i="1"/>
  <c r="W21" i="1"/>
  <c r="W33" i="1"/>
  <c r="W30" i="1"/>
  <c r="W31" i="1"/>
  <c r="W35" i="1"/>
  <c r="W26" i="1"/>
  <c r="W32" i="1"/>
  <c r="W28" i="1"/>
  <c r="W27" i="1"/>
  <c r="W29" i="1"/>
  <c r="W34" i="1"/>
  <c r="V50" i="1"/>
  <c r="Z51" i="1"/>
  <c r="Z23" i="1"/>
  <c r="Z37" i="1"/>
  <c r="W45" i="1" l="1"/>
  <c r="W40" i="1"/>
  <c r="W46" i="1"/>
  <c r="W41" i="1"/>
  <c r="W47" i="1"/>
  <c r="W48" i="1"/>
  <c r="W42" i="1"/>
  <c r="W43" i="1"/>
  <c r="W49" i="1"/>
  <c r="W44" i="1"/>
  <c r="U36" i="1"/>
  <c r="U22" i="1"/>
  <c r="X36" i="1"/>
  <c r="U50" i="1"/>
  <c r="X50" i="1"/>
  <c r="AB7" i="1"/>
  <c r="Z13" i="1"/>
  <c r="Z21" i="1"/>
  <c r="Z29" i="1"/>
  <c r="Z45" i="1"/>
  <c r="Z31" i="1"/>
  <c r="Z41" i="1"/>
  <c r="Z19" i="1"/>
  <c r="Z28" i="1"/>
  <c r="Z26" i="1"/>
  <c r="Z49" i="1"/>
  <c r="Z43" i="1"/>
  <c r="Z14" i="1"/>
  <c r="Z18" i="1"/>
  <c r="Z46" i="1"/>
  <c r="Z30" i="1"/>
  <c r="Z20" i="1"/>
  <c r="Z15" i="1"/>
  <c r="Z48" i="1"/>
  <c r="Z42" i="1"/>
  <c r="Z17" i="1"/>
  <c r="AB51" i="1"/>
  <c r="Z44" i="1"/>
  <c r="Z34" i="1"/>
  <c r="Z40" i="1"/>
  <c r="Z35" i="1"/>
  <c r="Z27" i="1"/>
  <c r="Z16" i="1"/>
  <c r="Z12" i="1"/>
  <c r="Z32" i="1"/>
  <c r="Z33" i="1"/>
  <c r="Z47" i="1"/>
  <c r="Y34" i="1" l="1"/>
  <c r="Y26" i="1"/>
  <c r="Y28" i="1"/>
  <c r="Y30" i="1"/>
  <c r="Y33" i="1"/>
  <c r="Y35" i="1"/>
  <c r="Y27" i="1"/>
  <c r="Y31" i="1"/>
  <c r="Y29" i="1"/>
  <c r="Y32" i="1"/>
  <c r="Y44" i="1"/>
  <c r="Y45" i="1"/>
  <c r="Y40" i="1"/>
  <c r="Y46" i="1"/>
  <c r="Y41" i="1"/>
  <c r="Y47" i="1"/>
  <c r="Y42" i="1"/>
  <c r="Y43" i="1"/>
  <c r="Y49" i="1"/>
  <c r="Y48" i="1"/>
  <c r="W50" i="1"/>
  <c r="W36" i="1"/>
  <c r="AB43" i="1"/>
  <c r="AB49" i="1"/>
  <c r="AB23" i="1"/>
  <c r="AB40" i="1"/>
  <c r="AB47" i="1"/>
  <c r="AB46" i="1"/>
  <c r="AB44" i="1"/>
  <c r="AB45" i="1"/>
  <c r="AB42" i="1"/>
  <c r="AB48" i="1"/>
  <c r="AB37" i="1"/>
  <c r="AB41" i="1"/>
  <c r="X22" i="1" l="1"/>
  <c r="AB13" i="1"/>
  <c r="AB31" i="1"/>
  <c r="AB16" i="1"/>
  <c r="AB33" i="1"/>
  <c r="AB29" i="1"/>
  <c r="AB15" i="1"/>
  <c r="AB35" i="1"/>
  <c r="AB30" i="1"/>
  <c r="AB32" i="1"/>
  <c r="AB20" i="1"/>
  <c r="AB34" i="1"/>
  <c r="AB28" i="1"/>
  <c r="AB12" i="1"/>
  <c r="AB26" i="1"/>
  <c r="AB27" i="1"/>
  <c r="AB19" i="1"/>
  <c r="AB17" i="1"/>
  <c r="AB18" i="1"/>
  <c r="AB14" i="1"/>
  <c r="AB21" i="1"/>
  <c r="Y12" i="1" l="1"/>
  <c r="Y20" i="1"/>
  <c r="Y14" i="1"/>
  <c r="Y13" i="1"/>
  <c r="Y19" i="1"/>
  <c r="Y17" i="1"/>
  <c r="Y21" i="1"/>
  <c r="Y16" i="1"/>
  <c r="Y15" i="1"/>
  <c r="Y18" i="1"/>
  <c r="Z36" i="1"/>
  <c r="W22" i="1"/>
  <c r="Z50" i="1"/>
  <c r="AD7" i="1"/>
  <c r="AD51" i="1"/>
  <c r="AA32" i="1" l="1"/>
  <c r="AA33" i="1"/>
  <c r="AA27" i="1"/>
  <c r="AA31" i="1"/>
  <c r="AA30" i="1"/>
  <c r="AA26" i="1"/>
  <c r="AA34" i="1"/>
  <c r="AA29" i="1"/>
  <c r="AA35" i="1"/>
  <c r="AA28" i="1"/>
  <c r="AA44" i="1"/>
  <c r="AA45" i="1"/>
  <c r="AA40" i="1"/>
  <c r="AA47" i="1"/>
  <c r="AA41" i="1"/>
  <c r="AA48" i="1"/>
  <c r="AA43" i="1"/>
  <c r="AA46" i="1"/>
  <c r="AA42" i="1"/>
  <c r="AA49" i="1"/>
  <c r="Z22" i="1"/>
  <c r="AD49" i="1"/>
  <c r="AD23" i="1"/>
  <c r="AD47" i="1"/>
  <c r="AD43" i="1"/>
  <c r="AD41" i="1"/>
  <c r="AD48" i="1"/>
  <c r="AD45" i="1"/>
  <c r="AD44" i="1"/>
  <c r="AD40" i="1"/>
  <c r="AD46" i="1"/>
  <c r="AD42" i="1"/>
  <c r="AA12" i="1" l="1"/>
  <c r="AA14" i="1"/>
  <c r="AA17" i="1"/>
  <c r="AA20" i="1"/>
  <c r="AA13" i="1"/>
  <c r="AA15" i="1"/>
  <c r="AA19" i="1"/>
  <c r="AA16" i="1"/>
  <c r="AA18" i="1"/>
  <c r="AA21" i="1"/>
  <c r="Y36" i="1"/>
  <c r="AD14" i="1"/>
  <c r="AD12" i="1"/>
  <c r="AD19" i="1"/>
  <c r="AD20" i="1"/>
  <c r="AD16" i="1"/>
  <c r="AD37" i="1"/>
  <c r="AD13" i="1"/>
  <c r="AD17" i="1"/>
  <c r="AD21" i="1"/>
  <c r="AD18" i="1"/>
  <c r="AD15" i="1"/>
  <c r="AB36" i="1" l="1"/>
  <c r="Y50" i="1"/>
  <c r="Y22" i="1"/>
  <c r="AB50" i="1"/>
  <c r="AF7" i="1"/>
  <c r="AD32" i="1"/>
  <c r="AD34" i="1"/>
  <c r="AD31" i="1"/>
  <c r="AF51" i="1"/>
  <c r="AD33" i="1"/>
  <c r="AD35" i="1"/>
  <c r="AD28" i="1"/>
  <c r="AD26" i="1"/>
  <c r="AD29" i="1"/>
  <c r="AD27" i="1"/>
  <c r="AD30" i="1"/>
  <c r="AC34" i="1" l="1"/>
  <c r="AC28" i="1"/>
  <c r="AC32" i="1"/>
  <c r="AC35" i="1"/>
  <c r="AC26" i="1"/>
  <c r="AC33" i="1"/>
  <c r="AC29" i="1"/>
  <c r="AC27" i="1"/>
  <c r="AC30" i="1"/>
  <c r="AC31" i="1"/>
  <c r="AC44" i="1"/>
  <c r="AC46" i="1"/>
  <c r="AC41" i="1"/>
  <c r="AC42" i="1"/>
  <c r="AC45" i="1"/>
  <c r="AC40" i="1"/>
  <c r="AC47" i="1"/>
  <c r="AC48" i="1"/>
  <c r="AC43" i="1"/>
  <c r="AC49" i="1"/>
  <c r="AB22" i="1"/>
  <c r="AF42" i="1"/>
  <c r="AF40" i="1"/>
  <c r="AF45" i="1"/>
  <c r="AF47" i="1"/>
  <c r="AF44" i="1"/>
  <c r="AF49" i="1"/>
  <c r="AF48" i="1"/>
  <c r="AF46" i="1"/>
  <c r="AF41" i="1"/>
  <c r="AF43" i="1"/>
  <c r="AC13" i="1" l="1"/>
  <c r="AC20" i="1"/>
  <c r="AC18" i="1"/>
  <c r="AC12" i="1"/>
  <c r="AC16" i="1"/>
  <c r="AC17" i="1"/>
  <c r="AC14" i="1"/>
  <c r="AC21" i="1"/>
  <c r="AC15" i="1"/>
  <c r="AC19" i="1"/>
  <c r="AA36" i="1"/>
  <c r="AF37" i="1"/>
  <c r="AF23" i="1"/>
  <c r="AD36" i="1" l="1"/>
  <c r="AA22" i="1"/>
  <c r="AD22" i="1"/>
  <c r="AD50" i="1"/>
  <c r="AA50" i="1"/>
  <c r="AH7" i="1"/>
  <c r="AF35" i="1"/>
  <c r="AF27" i="1"/>
  <c r="AF33" i="1"/>
  <c r="AF26" i="1"/>
  <c r="AF30" i="1"/>
  <c r="AF15" i="1"/>
  <c r="AF18" i="1"/>
  <c r="AF31" i="1"/>
  <c r="AF17" i="1"/>
  <c r="AF29" i="1"/>
  <c r="AF32" i="1"/>
  <c r="AF14" i="1"/>
  <c r="AF16" i="1"/>
  <c r="AF13" i="1"/>
  <c r="AF19" i="1"/>
  <c r="AF34" i="1"/>
  <c r="AF21" i="1"/>
  <c r="AH51" i="1"/>
  <c r="AF20" i="1"/>
  <c r="AF28" i="1"/>
  <c r="AF12" i="1"/>
  <c r="AE14" i="1" l="1"/>
  <c r="AE21" i="1"/>
  <c r="AE17" i="1"/>
  <c r="AE20" i="1"/>
  <c r="AE16" i="1"/>
  <c r="AE12" i="1"/>
  <c r="AE13" i="1"/>
  <c r="AE15" i="1"/>
  <c r="AE18" i="1"/>
  <c r="AE19" i="1"/>
  <c r="AE30" i="1"/>
  <c r="AE32" i="1"/>
  <c r="AE34" i="1"/>
  <c r="AE26" i="1"/>
  <c r="AE35" i="1"/>
  <c r="AE27" i="1"/>
  <c r="AE33" i="1"/>
  <c r="AE31" i="1"/>
  <c r="AE29" i="1"/>
  <c r="AE28" i="1"/>
  <c r="AE44" i="1"/>
  <c r="AE40" i="1"/>
  <c r="AE47" i="1"/>
  <c r="AE49" i="1"/>
  <c r="AE45" i="1"/>
  <c r="AE46" i="1"/>
  <c r="AE41" i="1"/>
  <c r="AE48" i="1"/>
  <c r="AE43" i="1"/>
  <c r="AE42" i="1"/>
  <c r="AC22" i="1"/>
  <c r="AH23" i="1"/>
  <c r="AH40" i="1"/>
  <c r="AH48" i="1"/>
  <c r="AH49" i="1"/>
  <c r="AH42" i="1"/>
  <c r="AH41" i="1"/>
  <c r="AH45" i="1"/>
  <c r="AH43" i="1"/>
  <c r="AH46" i="1"/>
  <c r="AH44" i="1"/>
  <c r="AH37" i="1"/>
  <c r="AH47" i="1"/>
  <c r="AC36" i="1" l="1"/>
  <c r="AF36" i="1"/>
  <c r="AC50" i="1"/>
  <c r="AF50" i="1"/>
  <c r="AF22" i="1"/>
  <c r="AJ7" i="1"/>
  <c r="AH33" i="1"/>
  <c r="AH35" i="1"/>
  <c r="AH34" i="1"/>
  <c r="AH26" i="1"/>
  <c r="AH30" i="1"/>
  <c r="AJ23" i="1"/>
  <c r="AH19" i="1"/>
  <c r="AH17" i="1"/>
  <c r="AH31" i="1"/>
  <c r="AH29" i="1"/>
  <c r="AJ51" i="1"/>
  <c r="AH12" i="1"/>
  <c r="AH14" i="1"/>
  <c r="AH18" i="1"/>
  <c r="AH16" i="1"/>
  <c r="AH27" i="1"/>
  <c r="AH32" i="1"/>
  <c r="AH13" i="1"/>
  <c r="AJ37" i="1"/>
  <c r="AH21" i="1"/>
  <c r="AH20" i="1"/>
  <c r="AH15" i="1"/>
  <c r="AH28" i="1"/>
  <c r="AG34" i="1" l="1"/>
  <c r="AG33" i="1"/>
  <c r="AG27" i="1"/>
  <c r="AG30" i="1"/>
  <c r="AG28" i="1"/>
  <c r="AG32" i="1"/>
  <c r="AG26" i="1"/>
  <c r="AG31" i="1"/>
  <c r="AG35" i="1"/>
  <c r="AG29" i="1"/>
  <c r="AG16" i="1"/>
  <c r="AG13" i="1"/>
  <c r="AG20" i="1"/>
  <c r="AG15" i="1"/>
  <c r="AG19" i="1"/>
  <c r="AG12" i="1"/>
  <c r="AG14" i="1"/>
  <c r="AG18" i="1"/>
  <c r="AG21" i="1"/>
  <c r="AG17" i="1"/>
  <c r="AG45" i="1"/>
  <c r="AG46" i="1"/>
  <c r="AG41" i="1"/>
  <c r="AG47" i="1"/>
  <c r="AG42" i="1"/>
  <c r="AG43" i="1"/>
  <c r="AG49" i="1"/>
  <c r="AG44" i="1"/>
  <c r="AG40" i="1"/>
  <c r="AG48" i="1"/>
  <c r="AE36" i="1"/>
  <c r="AH36" i="1"/>
  <c r="AI28" i="1" s="1"/>
  <c r="AE22" i="1"/>
  <c r="AE50" i="1"/>
  <c r="AL7" i="1"/>
  <c r="AJ29" i="1"/>
  <c r="AJ41" i="1"/>
  <c r="AJ26" i="1"/>
  <c r="AJ16" i="1"/>
  <c r="AJ18" i="1"/>
  <c r="AJ45" i="1"/>
  <c r="AJ12" i="1"/>
  <c r="AJ17" i="1"/>
  <c r="AJ35" i="1"/>
  <c r="AJ40" i="1"/>
  <c r="AJ28" i="1"/>
  <c r="AJ32" i="1"/>
  <c r="AJ15" i="1"/>
  <c r="AJ31" i="1"/>
  <c r="AJ44" i="1"/>
  <c r="AJ27" i="1"/>
  <c r="AJ30" i="1"/>
  <c r="AJ49" i="1"/>
  <c r="AJ47" i="1"/>
  <c r="AJ14" i="1"/>
  <c r="AJ42" i="1"/>
  <c r="AJ33" i="1"/>
  <c r="AJ46" i="1"/>
  <c r="AJ13" i="1"/>
  <c r="AJ34" i="1"/>
  <c r="AJ48" i="1"/>
  <c r="AJ20" i="1"/>
  <c r="AJ43" i="1"/>
  <c r="AJ21" i="1"/>
  <c r="AJ19" i="1"/>
  <c r="AI32" i="1" l="1"/>
  <c r="AI30" i="1"/>
  <c r="AI26" i="1"/>
  <c r="AI35" i="1"/>
  <c r="AI33" i="1"/>
  <c r="AI31" i="1"/>
  <c r="AI29" i="1"/>
  <c r="AI27" i="1"/>
  <c r="AI34" i="1"/>
  <c r="AH22" i="1"/>
  <c r="AH50" i="1"/>
  <c r="AL51" i="1"/>
  <c r="AL23" i="1"/>
  <c r="AL37" i="1"/>
  <c r="AI12" i="1" l="1"/>
  <c r="AI21" i="1"/>
  <c r="AI20" i="1"/>
  <c r="AI15" i="1"/>
  <c r="AI13" i="1"/>
  <c r="AI18" i="1"/>
  <c r="AI17" i="1"/>
  <c r="AI19" i="1"/>
  <c r="AI14" i="1"/>
  <c r="AI16" i="1"/>
  <c r="AI40" i="1"/>
  <c r="AI46" i="1"/>
  <c r="AI47" i="1"/>
  <c r="AI42" i="1"/>
  <c r="AI48" i="1"/>
  <c r="AI43" i="1"/>
  <c r="AI41" i="1"/>
  <c r="AI45" i="1"/>
  <c r="AI49" i="1"/>
  <c r="AI44" i="1"/>
  <c r="AG36" i="1"/>
  <c r="AG22" i="1"/>
  <c r="AJ36" i="1"/>
  <c r="AJ22" i="1"/>
  <c r="AJ50" i="1"/>
  <c r="AG50" i="1"/>
  <c r="AN7" i="1"/>
  <c r="AL16" i="1"/>
  <c r="AL47" i="1"/>
  <c r="AL13" i="1"/>
  <c r="AL27" i="1"/>
  <c r="AL43" i="1"/>
  <c r="AL49" i="1"/>
  <c r="AL33" i="1"/>
  <c r="AL48" i="1"/>
  <c r="AL18" i="1"/>
  <c r="AL42" i="1"/>
  <c r="AL14" i="1"/>
  <c r="AL15" i="1"/>
  <c r="AL21" i="1"/>
  <c r="AL44" i="1"/>
  <c r="AN51" i="1"/>
  <c r="AL28" i="1"/>
  <c r="AL12" i="1"/>
  <c r="AL45" i="1"/>
  <c r="AL34" i="1"/>
  <c r="AL41" i="1"/>
  <c r="AN37" i="1"/>
  <c r="AL30" i="1"/>
  <c r="AL26" i="1"/>
  <c r="AL20" i="1"/>
  <c r="AN23" i="1"/>
  <c r="AL17" i="1"/>
  <c r="AL29" i="1"/>
  <c r="AL31" i="1"/>
  <c r="AL40" i="1"/>
  <c r="AL35" i="1"/>
  <c r="AL32" i="1"/>
  <c r="AL19" i="1"/>
  <c r="AL46" i="1"/>
  <c r="AK15" i="1" l="1"/>
  <c r="AK21" i="1"/>
  <c r="AK19" i="1"/>
  <c r="AK20" i="1"/>
  <c r="AK12" i="1"/>
  <c r="AK13" i="1"/>
  <c r="AK16" i="1"/>
  <c r="AK17" i="1"/>
  <c r="AK14" i="1"/>
  <c r="AK18" i="1"/>
  <c r="AK29" i="1"/>
  <c r="AK26" i="1"/>
  <c r="AK30" i="1"/>
  <c r="AK28" i="1"/>
  <c r="AK32" i="1"/>
  <c r="AK34" i="1"/>
  <c r="AK31" i="1"/>
  <c r="AK35" i="1"/>
  <c r="AK27" i="1"/>
  <c r="AK33" i="1"/>
  <c r="AK45" i="1"/>
  <c r="AK44" i="1"/>
  <c r="AK46" i="1"/>
  <c r="AK47" i="1"/>
  <c r="AK48" i="1"/>
  <c r="AK49" i="1"/>
  <c r="AK40" i="1"/>
  <c r="AK41" i="1"/>
  <c r="AK42" i="1"/>
  <c r="AK43" i="1"/>
  <c r="AI36" i="1"/>
  <c r="AL36" i="1"/>
  <c r="AM26" i="1" s="1"/>
  <c r="AI22" i="1"/>
  <c r="AL22" i="1"/>
  <c r="AM21" i="1" s="1"/>
  <c r="AL50" i="1"/>
  <c r="AI50" i="1"/>
  <c r="AP7" i="1"/>
  <c r="AN30" i="1"/>
  <c r="AN42" i="1"/>
  <c r="AP23" i="1"/>
  <c r="AN49" i="1"/>
  <c r="AP37" i="1"/>
  <c r="AN19" i="1"/>
  <c r="AN15" i="1"/>
  <c r="AN29" i="1"/>
  <c r="AN13" i="1"/>
  <c r="AN32" i="1"/>
  <c r="AN44" i="1"/>
  <c r="AN20" i="1"/>
  <c r="AN17" i="1"/>
  <c r="AN18" i="1"/>
  <c r="AN43" i="1"/>
  <c r="AN16" i="1"/>
  <c r="AN47" i="1"/>
  <c r="AN34" i="1"/>
  <c r="AN27" i="1"/>
  <c r="AN48" i="1"/>
  <c r="AN21" i="1"/>
  <c r="AN28" i="1"/>
  <c r="AN33" i="1"/>
  <c r="AN45" i="1"/>
  <c r="AN12" i="1"/>
  <c r="AP51" i="1"/>
  <c r="AN41" i="1"/>
  <c r="AN40" i="1"/>
  <c r="AN35" i="1"/>
  <c r="AN46" i="1"/>
  <c r="AN14" i="1"/>
  <c r="AN31" i="1"/>
  <c r="AN26" i="1"/>
  <c r="AM30" i="1" l="1"/>
  <c r="AM15" i="1"/>
  <c r="AM32" i="1"/>
  <c r="AM34" i="1"/>
  <c r="AM31" i="1"/>
  <c r="AM14" i="1"/>
  <c r="AM12" i="1"/>
  <c r="AM33" i="1"/>
  <c r="AM20" i="1"/>
  <c r="AM16" i="1"/>
  <c r="AM29" i="1"/>
  <c r="AM18" i="1"/>
  <c r="AM35" i="1"/>
  <c r="AM13" i="1"/>
  <c r="AM19" i="1"/>
  <c r="AM17" i="1"/>
  <c r="AM27" i="1"/>
  <c r="AM28" i="1"/>
  <c r="AM44" i="1"/>
  <c r="AM46" i="1"/>
  <c r="AM47" i="1"/>
  <c r="AM42" i="1"/>
  <c r="AM48" i="1"/>
  <c r="AM43" i="1"/>
  <c r="AM49" i="1"/>
  <c r="AM40" i="1"/>
  <c r="AM41" i="1"/>
  <c r="AM45" i="1"/>
  <c r="AK36" i="1"/>
  <c r="AN36" i="1"/>
  <c r="AO33" i="1" s="1"/>
  <c r="AK50" i="1"/>
  <c r="AK22" i="1"/>
  <c r="AN22" i="1"/>
  <c r="AO12" i="1" s="1"/>
  <c r="AN50" i="1"/>
  <c r="AR7" i="1"/>
  <c r="AP48" i="1"/>
  <c r="AP18" i="1"/>
  <c r="AP47" i="1"/>
  <c r="AR37" i="1"/>
  <c r="AP32" i="1"/>
  <c r="AR23" i="1"/>
  <c r="AP26" i="1"/>
  <c r="AP21" i="1"/>
  <c r="AP40" i="1"/>
  <c r="AP17" i="1"/>
  <c r="AP27" i="1"/>
  <c r="AP31" i="1"/>
  <c r="AP13" i="1"/>
  <c r="AP41" i="1"/>
  <c r="AP49" i="1"/>
  <c r="AP20" i="1"/>
  <c r="AP15" i="1"/>
  <c r="AP19" i="1"/>
  <c r="AP16" i="1"/>
  <c r="AP34" i="1"/>
  <c r="AP43" i="1"/>
  <c r="AP46" i="1"/>
  <c r="AR51" i="1"/>
  <c r="AP35" i="1"/>
  <c r="AP14" i="1"/>
  <c r="AP45" i="1"/>
  <c r="AP42" i="1"/>
  <c r="AP44" i="1"/>
  <c r="AP33" i="1"/>
  <c r="AP28" i="1"/>
  <c r="AP30" i="1"/>
  <c r="AP29" i="1"/>
  <c r="AP12" i="1"/>
  <c r="AO20" i="1" l="1"/>
  <c r="AO18" i="1"/>
  <c r="AO29" i="1"/>
  <c r="AO15" i="1"/>
  <c r="AO17" i="1"/>
  <c r="AO28" i="1"/>
  <c r="AO19" i="1"/>
  <c r="AO34" i="1"/>
  <c r="AO27" i="1"/>
  <c r="AO26" i="1"/>
  <c r="AO14" i="1"/>
  <c r="AO13" i="1"/>
  <c r="AO35" i="1"/>
  <c r="AO32" i="1"/>
  <c r="AO16" i="1"/>
  <c r="AO21" i="1"/>
  <c r="AO31" i="1"/>
  <c r="AO30" i="1"/>
  <c r="AO45" i="1"/>
  <c r="AO46" i="1"/>
  <c r="AO41" i="1"/>
  <c r="AO47" i="1"/>
  <c r="AO42" i="1"/>
  <c r="AO43" i="1"/>
  <c r="AO40" i="1"/>
  <c r="AO44" i="1"/>
  <c r="AO49" i="1"/>
  <c r="AO48" i="1"/>
  <c r="AM36" i="1"/>
  <c r="AM22" i="1"/>
  <c r="AP36" i="1"/>
  <c r="AQ30" i="1" s="1"/>
  <c r="AP50" i="1"/>
  <c r="AM50" i="1"/>
  <c r="AT7" i="1"/>
  <c r="AR32" i="1"/>
  <c r="AR48" i="1"/>
  <c r="AR41" i="1"/>
  <c r="AR27" i="1"/>
  <c r="AR44" i="1"/>
  <c r="AR12" i="1"/>
  <c r="AR42" i="1"/>
  <c r="AR20" i="1"/>
  <c r="AR28" i="1"/>
  <c r="AR45" i="1"/>
  <c r="AR19" i="1"/>
  <c r="AR31" i="1"/>
  <c r="AR18" i="1"/>
  <c r="AR40" i="1"/>
  <c r="AR30" i="1"/>
  <c r="AR49" i="1"/>
  <c r="AR34" i="1"/>
  <c r="AR35" i="1"/>
  <c r="AR17" i="1"/>
  <c r="AR15" i="1"/>
  <c r="AR13" i="1"/>
  <c r="AR43" i="1"/>
  <c r="AR26" i="1"/>
  <c r="AR21" i="1"/>
  <c r="AR47" i="1"/>
  <c r="AR14" i="1"/>
  <c r="AR29" i="1"/>
  <c r="AR33" i="1"/>
  <c r="AR46" i="1"/>
  <c r="AR16" i="1"/>
  <c r="AQ32" i="1" l="1"/>
  <c r="AQ26" i="1"/>
  <c r="AQ35" i="1"/>
  <c r="AQ34" i="1"/>
  <c r="AQ29" i="1"/>
  <c r="AQ28" i="1"/>
  <c r="AQ31" i="1"/>
  <c r="AQ33" i="1"/>
  <c r="AQ27" i="1"/>
  <c r="AQ47" i="1"/>
  <c r="AQ41" i="1"/>
  <c r="AQ48" i="1"/>
  <c r="AQ42" i="1"/>
  <c r="AQ43" i="1"/>
  <c r="AQ49" i="1"/>
  <c r="AQ44" i="1"/>
  <c r="AQ45" i="1"/>
  <c r="AQ40" i="1"/>
  <c r="AQ46" i="1"/>
  <c r="AP22" i="1"/>
  <c r="AT51" i="1"/>
  <c r="AT23" i="1"/>
  <c r="AT37" i="1"/>
  <c r="AQ16" i="1" l="1"/>
  <c r="AQ12" i="1"/>
  <c r="AQ13" i="1"/>
  <c r="AQ15" i="1"/>
  <c r="AQ17" i="1"/>
  <c r="AQ21" i="1"/>
  <c r="AQ18" i="1"/>
  <c r="AQ20" i="1"/>
  <c r="AQ14" i="1"/>
  <c r="AQ19" i="1"/>
  <c r="AO36" i="1"/>
  <c r="AR36" i="1"/>
  <c r="AO50" i="1"/>
  <c r="AO22" i="1"/>
  <c r="AR50" i="1"/>
  <c r="AV7" i="1"/>
  <c r="AT13" i="1"/>
  <c r="AT19" i="1"/>
  <c r="AT16" i="1"/>
  <c r="AT49" i="1"/>
  <c r="AT30" i="1"/>
  <c r="AT35" i="1"/>
  <c r="AT17" i="1"/>
  <c r="AT32" i="1"/>
  <c r="AT15" i="1"/>
  <c r="AT47" i="1"/>
  <c r="AT41" i="1"/>
  <c r="AT28" i="1"/>
  <c r="AT18" i="1"/>
  <c r="AT27" i="1"/>
  <c r="AT33" i="1"/>
  <c r="AT48" i="1"/>
  <c r="AT26" i="1"/>
  <c r="AT42" i="1"/>
  <c r="AT34" i="1"/>
  <c r="AT14" i="1"/>
  <c r="AT31" i="1"/>
  <c r="AT45" i="1"/>
  <c r="AT40" i="1"/>
  <c r="AT43" i="1"/>
  <c r="AT46" i="1"/>
  <c r="AT12" i="1"/>
  <c r="AT29" i="1"/>
  <c r="AT21" i="1"/>
  <c r="AT44" i="1"/>
  <c r="AT20" i="1"/>
  <c r="AS26" i="1" l="1"/>
  <c r="AS27" i="1"/>
  <c r="AS30" i="1"/>
  <c r="AS35" i="1"/>
  <c r="AS33" i="1"/>
  <c r="AS29" i="1"/>
  <c r="AS31" i="1"/>
  <c r="AS32" i="1"/>
  <c r="AS34" i="1"/>
  <c r="AS28" i="1"/>
  <c r="AS45" i="1"/>
  <c r="AS44" i="1"/>
  <c r="AS43" i="1"/>
  <c r="AS40" i="1"/>
  <c r="AS46" i="1"/>
  <c r="AS47" i="1"/>
  <c r="AS48" i="1"/>
  <c r="AS41" i="1"/>
  <c r="AS42" i="1"/>
  <c r="AS49" i="1"/>
  <c r="AR22" i="1"/>
  <c r="AV51" i="1"/>
  <c r="AS21" i="1" l="1"/>
  <c r="AS20" i="1"/>
  <c r="AS16" i="1"/>
  <c r="AS15" i="1"/>
  <c r="AS13" i="1"/>
  <c r="AS19" i="1"/>
  <c r="AS12" i="1"/>
  <c r="AS18" i="1"/>
  <c r="AS17" i="1"/>
  <c r="AS14" i="1"/>
  <c r="AQ22" i="1"/>
  <c r="AQ36" i="1"/>
  <c r="AV47" i="1"/>
  <c r="AV44" i="1"/>
  <c r="AV48" i="1"/>
  <c r="AV37" i="1"/>
  <c r="AV45" i="1"/>
  <c r="AV40" i="1"/>
  <c r="AV43" i="1"/>
  <c r="AV23" i="1"/>
  <c r="AV41" i="1"/>
  <c r="AV42" i="1"/>
  <c r="AV49" i="1"/>
  <c r="AV46" i="1"/>
  <c r="AT36" i="1" l="1"/>
  <c r="AT50" i="1"/>
  <c r="AQ50" i="1"/>
  <c r="AX7" i="1"/>
  <c r="AV14" i="1"/>
  <c r="AV30" i="1"/>
  <c r="AV18" i="1"/>
  <c r="AV13" i="1"/>
  <c r="AV28" i="1"/>
  <c r="AV29" i="1"/>
  <c r="AX37" i="1"/>
  <c r="AX23" i="1"/>
  <c r="AV32" i="1"/>
  <c r="AV20" i="1"/>
  <c r="AV19" i="1"/>
  <c r="AV35" i="1"/>
  <c r="AV34" i="1"/>
  <c r="AV15" i="1"/>
  <c r="AV12" i="1"/>
  <c r="AV31" i="1"/>
  <c r="AV27" i="1"/>
  <c r="AV16" i="1"/>
  <c r="AV21" i="1"/>
  <c r="AX51" i="1"/>
  <c r="AV26" i="1"/>
  <c r="AV33" i="1"/>
  <c r="AV17" i="1"/>
  <c r="AU35" i="1" l="1"/>
  <c r="AU32" i="1"/>
  <c r="AU29" i="1"/>
  <c r="AU27" i="1"/>
  <c r="AU33" i="1"/>
  <c r="AU26" i="1"/>
  <c r="AU28" i="1"/>
  <c r="AU34" i="1"/>
  <c r="AU31" i="1"/>
  <c r="AU30" i="1"/>
  <c r="AU44" i="1"/>
  <c r="AU45" i="1"/>
  <c r="AU40" i="1"/>
  <c r="AU46" i="1"/>
  <c r="AU47" i="1"/>
  <c r="AU42" i="1"/>
  <c r="AU48" i="1"/>
  <c r="AU43" i="1"/>
  <c r="AU41" i="1"/>
  <c r="AU49" i="1"/>
  <c r="AS36" i="1"/>
  <c r="AX27" i="1"/>
  <c r="AX21" i="1"/>
  <c r="AX28" i="1"/>
  <c r="AX16" i="1"/>
  <c r="AX32" i="1"/>
  <c r="AX45" i="1"/>
  <c r="AX20" i="1"/>
  <c r="AX34" i="1"/>
  <c r="AX13" i="1"/>
  <c r="AX12" i="1"/>
  <c r="AX42" i="1"/>
  <c r="AX31" i="1"/>
  <c r="AX44" i="1"/>
  <c r="AX15" i="1"/>
  <c r="AX19" i="1"/>
  <c r="AX14" i="1"/>
  <c r="AX30" i="1"/>
  <c r="AX26" i="1"/>
  <c r="AX43" i="1"/>
  <c r="AX48" i="1"/>
  <c r="AX29" i="1"/>
  <c r="AX47" i="1"/>
  <c r="AX35" i="1"/>
  <c r="AX46" i="1"/>
  <c r="AX41" i="1"/>
  <c r="AX49" i="1"/>
  <c r="AX17" i="1"/>
  <c r="AX18" i="1"/>
  <c r="AX40" i="1"/>
  <c r="AX33" i="1"/>
  <c r="AT22" i="1" l="1"/>
  <c r="AU12" i="1" l="1"/>
  <c r="AU17" i="1"/>
  <c r="AU15" i="1"/>
  <c r="AU18" i="1"/>
  <c r="AU19" i="1"/>
  <c r="AU20" i="1"/>
  <c r="AU14" i="1"/>
  <c r="AU16" i="1"/>
  <c r="AU13" i="1"/>
  <c r="AU21" i="1"/>
  <c r="AV36" i="1"/>
  <c r="AU36" i="1"/>
  <c r="AS22" i="1"/>
  <c r="AV22" i="1"/>
  <c r="AV50" i="1"/>
  <c r="AS50" i="1"/>
  <c r="AZ7" i="1"/>
  <c r="AZ51" i="1"/>
  <c r="AZ23" i="1"/>
  <c r="AZ37" i="1"/>
  <c r="AW31" i="1" l="1"/>
  <c r="AW33" i="1"/>
  <c r="AW34" i="1"/>
  <c r="AW26" i="1"/>
  <c r="AW32" i="1"/>
  <c r="AW28" i="1"/>
  <c r="AW27" i="1"/>
  <c r="AW29" i="1"/>
  <c r="AW35" i="1"/>
  <c r="AW30" i="1"/>
  <c r="AW16" i="1"/>
  <c r="AW14" i="1"/>
  <c r="AW13" i="1"/>
  <c r="AW20" i="1"/>
  <c r="AW19" i="1"/>
  <c r="AW12" i="1"/>
  <c r="AW15" i="1"/>
  <c r="AW21" i="1"/>
  <c r="AW18" i="1"/>
  <c r="AW17" i="1"/>
  <c r="AW44" i="1"/>
  <c r="AW46" i="1"/>
  <c r="AW41" i="1"/>
  <c r="AW48" i="1"/>
  <c r="AW45" i="1"/>
  <c r="AW47" i="1"/>
  <c r="AW43" i="1"/>
  <c r="AW40" i="1"/>
  <c r="AW42" i="1"/>
  <c r="AW49" i="1"/>
  <c r="AX36" i="1"/>
  <c r="AU50" i="1"/>
  <c r="AU22" i="1"/>
  <c r="AX22" i="1"/>
  <c r="BB7" i="1"/>
  <c r="AZ45" i="1"/>
  <c r="AZ20" i="1"/>
  <c r="AZ28" i="1"/>
  <c r="AZ34" i="1"/>
  <c r="AZ19" i="1"/>
  <c r="AZ27" i="1"/>
  <c r="BB51" i="1"/>
  <c r="AZ44" i="1"/>
  <c r="AZ14" i="1"/>
  <c r="AZ18" i="1"/>
  <c r="AZ49" i="1"/>
  <c r="AZ35" i="1"/>
  <c r="AZ31" i="1"/>
  <c r="AZ30" i="1"/>
  <c r="AZ48" i="1"/>
  <c r="AZ33" i="1"/>
  <c r="AZ29" i="1"/>
  <c r="AZ15" i="1"/>
  <c r="AZ47" i="1"/>
  <c r="AZ32" i="1"/>
  <c r="AZ17" i="1"/>
  <c r="AZ43" i="1"/>
  <c r="AZ13" i="1"/>
  <c r="AZ16" i="1"/>
  <c r="AZ26" i="1"/>
  <c r="AZ40" i="1"/>
  <c r="AZ41" i="1"/>
  <c r="AZ21" i="1"/>
  <c r="AZ46" i="1"/>
  <c r="AZ12" i="1"/>
  <c r="AZ42" i="1"/>
  <c r="AY16" i="1" l="1"/>
  <c r="AY19" i="1"/>
  <c r="AY12" i="1"/>
  <c r="AY15" i="1"/>
  <c r="AY13" i="1"/>
  <c r="AY20" i="1"/>
  <c r="AY17" i="1"/>
  <c r="AY18" i="1"/>
  <c r="AY21" i="1"/>
  <c r="AY14" i="1"/>
  <c r="AY34" i="1"/>
  <c r="AY26" i="1"/>
  <c r="AY27" i="1"/>
  <c r="AY32" i="1"/>
  <c r="AY35" i="1"/>
  <c r="AY29" i="1"/>
  <c r="AY33" i="1"/>
  <c r="AY30" i="1"/>
  <c r="AY28" i="1"/>
  <c r="AY31" i="1"/>
  <c r="AX50" i="1"/>
  <c r="BB37" i="1"/>
  <c r="AY44" i="1" l="1"/>
  <c r="AY40" i="1"/>
  <c r="AY46" i="1"/>
  <c r="AY41" i="1"/>
  <c r="AY42" i="1"/>
  <c r="AY43" i="1"/>
  <c r="AY45" i="1"/>
  <c r="AY47" i="1"/>
  <c r="AY48" i="1"/>
  <c r="AY49" i="1"/>
  <c r="AW36" i="1"/>
  <c r="AZ36" i="1" l="1"/>
  <c r="AW50" i="1"/>
  <c r="AY36" i="1"/>
  <c r="AW22" i="1"/>
  <c r="AZ50" i="1"/>
  <c r="BD7" i="1"/>
  <c r="BA33" i="1" l="1"/>
  <c r="BA30" i="1"/>
  <c r="BA31" i="1"/>
  <c r="BA32" i="1"/>
  <c r="BA28" i="1"/>
  <c r="BA34" i="1"/>
  <c r="BA29" i="1"/>
  <c r="BA26" i="1"/>
  <c r="BA27" i="1"/>
  <c r="BA35" i="1"/>
  <c r="BA44" i="1"/>
  <c r="BA40" i="1"/>
  <c r="BA46" i="1"/>
  <c r="BA47" i="1"/>
  <c r="BA41" i="1"/>
  <c r="BA42" i="1"/>
  <c r="BA43" i="1"/>
  <c r="BA45" i="1"/>
  <c r="BA49" i="1"/>
  <c r="BA48" i="1"/>
  <c r="AZ22" i="1"/>
  <c r="BD51" i="1"/>
  <c r="BD37" i="1"/>
  <c r="BD23" i="1"/>
  <c r="BA15" i="1" l="1"/>
  <c r="BA14" i="1"/>
  <c r="BA19" i="1"/>
  <c r="BA16" i="1"/>
  <c r="BA17" i="1"/>
  <c r="BA21" i="1"/>
  <c r="BA13" i="1"/>
  <c r="BA18" i="1"/>
  <c r="BA12" i="1"/>
  <c r="BA20" i="1"/>
  <c r="AY22" i="1"/>
  <c r="BB36" i="1"/>
  <c r="AY50" i="1"/>
  <c r="BF7" i="1"/>
  <c r="BF51" i="1"/>
  <c r="BC27" i="1" l="1"/>
  <c r="BC30" i="1"/>
  <c r="BC33" i="1"/>
  <c r="BC31" i="1"/>
  <c r="BC26" i="1"/>
  <c r="BC32" i="1"/>
  <c r="BC29" i="1"/>
  <c r="BC34" i="1"/>
  <c r="BC28" i="1"/>
  <c r="BC35" i="1"/>
  <c r="BB50" i="1"/>
  <c r="BC45" i="1" l="1"/>
  <c r="BC44" i="1"/>
  <c r="BC47" i="1"/>
  <c r="BC48" i="1"/>
  <c r="BC40" i="1"/>
  <c r="BC46" i="1"/>
  <c r="BC41" i="1"/>
  <c r="BC42" i="1"/>
  <c r="BC49" i="1"/>
  <c r="BC43" i="1"/>
  <c r="BA36" i="1"/>
  <c r="BF37" i="1"/>
  <c r="BF23" i="1"/>
  <c r="BC20" i="1" l="1"/>
  <c r="BC18" i="1"/>
  <c r="BC19" i="1"/>
  <c r="BC15" i="1"/>
  <c r="BC12" i="1"/>
  <c r="BC13" i="1"/>
  <c r="BC21" i="1"/>
  <c r="BC14" i="1"/>
  <c r="BC16" i="1"/>
  <c r="BC17" i="1"/>
  <c r="BD36" i="1"/>
  <c r="BA22" i="1"/>
  <c r="BD22" i="1"/>
  <c r="BD50" i="1"/>
  <c r="BA50" i="1"/>
  <c r="BH7" i="1"/>
  <c r="BH37" i="1"/>
  <c r="BH51" i="1"/>
  <c r="N14" i="2" l="1"/>
  <c r="BJ7" i="1"/>
  <c r="BE35" i="1"/>
  <c r="BE34" i="1"/>
  <c r="BE27" i="1"/>
  <c r="BE31" i="1"/>
  <c r="BE26" i="1"/>
  <c r="BE30" i="1"/>
  <c r="BE28" i="1"/>
  <c r="BE29" i="1"/>
  <c r="BE33" i="1"/>
  <c r="BE32" i="1"/>
  <c r="BE20" i="1"/>
  <c r="BE16" i="1"/>
  <c r="BE18" i="1"/>
  <c r="BE17" i="1"/>
  <c r="BE12" i="1"/>
  <c r="BE15" i="1"/>
  <c r="BE19" i="1"/>
  <c r="BE14" i="1"/>
  <c r="BE21" i="1"/>
  <c r="BE13" i="1"/>
  <c r="BE45" i="1"/>
  <c r="BE47" i="1"/>
  <c r="BE42" i="1"/>
  <c r="BE49" i="1"/>
  <c r="BE40" i="1"/>
  <c r="BE46" i="1"/>
  <c r="BE44" i="1"/>
  <c r="BE43" i="1"/>
  <c r="BE48" i="1"/>
  <c r="BE41" i="1"/>
  <c r="BC36" i="1"/>
  <c r="BH23" i="1"/>
  <c r="BC22" i="1" l="1"/>
  <c r="BF36" i="1"/>
  <c r="BF50" i="1"/>
  <c r="BC50" i="1"/>
  <c r="BJ37" i="1"/>
  <c r="BJ51" i="1"/>
  <c r="BG29" i="1" l="1"/>
  <c r="BG35" i="1"/>
  <c r="BG27" i="1"/>
  <c r="BG30" i="1"/>
  <c r="BG33" i="1"/>
  <c r="BG28" i="1"/>
  <c r="BG31" i="1"/>
  <c r="BG32" i="1"/>
  <c r="BG34" i="1"/>
  <c r="BG26" i="1"/>
  <c r="BG44" i="1"/>
  <c r="BG43" i="1"/>
  <c r="BG45" i="1"/>
  <c r="BG40" i="1"/>
  <c r="BG46" i="1"/>
  <c r="BG41" i="1"/>
  <c r="BG42" i="1"/>
  <c r="BG48" i="1"/>
  <c r="BG49" i="1"/>
  <c r="BG47" i="1"/>
  <c r="BE36" i="1"/>
  <c r="BJ50" i="1" l="1"/>
  <c r="BK40" i="1" s="1"/>
  <c r="BJ22" i="1"/>
  <c r="BK20" i="1" s="1"/>
  <c r="BJ36" i="1"/>
  <c r="BK32" i="1" s="1"/>
  <c r="BK18" i="1"/>
  <c r="BK19" i="1"/>
  <c r="BF22" i="1"/>
  <c r="BK43" i="1" l="1"/>
  <c r="BK48" i="1"/>
  <c r="BK47" i="1"/>
  <c r="BK41" i="1"/>
  <c r="BK45" i="1"/>
  <c r="BK46" i="1"/>
  <c r="BK42" i="1"/>
  <c r="BK49" i="1"/>
  <c r="BK15" i="1"/>
  <c r="BK16" i="1"/>
  <c r="BK14" i="1"/>
  <c r="BK21" i="1"/>
  <c r="BK28" i="1"/>
  <c r="BK27" i="1"/>
  <c r="BK31" i="1"/>
  <c r="BK33" i="1"/>
  <c r="BK26" i="1"/>
  <c r="BK34" i="1"/>
  <c r="BK29" i="1"/>
  <c r="BK12" i="1"/>
  <c r="BK44" i="1"/>
  <c r="BK17" i="1"/>
  <c r="BK13" i="1"/>
  <c r="BK35" i="1"/>
  <c r="BK30" i="1"/>
  <c r="BG14" i="1"/>
  <c r="BG18" i="1"/>
  <c r="BG13" i="1"/>
  <c r="BG19" i="1"/>
  <c r="BG15" i="1"/>
  <c r="BG16" i="1"/>
  <c r="BG20" i="1"/>
  <c r="BG12" i="1"/>
  <c r="BG17" i="1"/>
  <c r="BG21" i="1"/>
  <c r="BH36" i="1"/>
  <c r="BE22" i="1"/>
  <c r="BH22" i="1"/>
  <c r="BH50" i="1"/>
  <c r="BE50" i="1"/>
  <c r="BK50" i="1" l="1"/>
  <c r="BK22" i="1"/>
  <c r="BK36" i="1"/>
  <c r="BI19" i="1"/>
  <c r="BI21" i="1"/>
  <c r="BI18" i="1"/>
  <c r="O23" i="2" s="1"/>
  <c r="BI14" i="1"/>
  <c r="O19" i="2" s="1"/>
  <c r="BI13" i="1"/>
  <c r="O18" i="2" s="1"/>
  <c r="BI17" i="1"/>
  <c r="O22" i="2" s="1"/>
  <c r="BI12" i="1"/>
  <c r="O17" i="2" s="1"/>
  <c r="BI15" i="1"/>
  <c r="O20" i="2" s="1"/>
  <c r="BI20" i="1"/>
  <c r="BI16" i="1"/>
  <c r="O21" i="2" s="1"/>
  <c r="BI26" i="1"/>
  <c r="Q17" i="2" s="1"/>
  <c r="P17" i="2" s="1"/>
  <c r="BI30" i="1"/>
  <c r="Q21" i="2" s="1"/>
  <c r="P21" i="2" s="1"/>
  <c r="BI33" i="1"/>
  <c r="BI34" i="1"/>
  <c r="BI31" i="1"/>
  <c r="Q22" i="2" s="1"/>
  <c r="P22" i="2" s="1"/>
  <c r="BI29" i="1"/>
  <c r="Q20" i="2" s="1"/>
  <c r="P20" i="2" s="1"/>
  <c r="BI32" i="1"/>
  <c r="Q23" i="2" s="1"/>
  <c r="P23" i="2" s="1"/>
  <c r="BI27" i="1"/>
  <c r="Q18" i="2" s="1"/>
  <c r="P18" i="2" s="1"/>
  <c r="BI28" i="1"/>
  <c r="Q19" i="2" s="1"/>
  <c r="P19" i="2" s="1"/>
  <c r="BI35" i="1"/>
  <c r="BI44" i="1"/>
  <c r="R21" i="2" s="1"/>
  <c r="BI40" i="1"/>
  <c r="R17" i="2" s="1"/>
  <c r="BI41" i="1"/>
  <c r="R18" i="2" s="1"/>
  <c r="BI42" i="1"/>
  <c r="R19" i="2" s="1"/>
  <c r="BI48" i="1"/>
  <c r="BI49" i="1"/>
  <c r="BI45" i="1"/>
  <c r="R22" i="2" s="1"/>
  <c r="BI46" i="1"/>
  <c r="R23" i="2" s="1"/>
  <c r="BI47" i="1"/>
  <c r="BI43" i="1"/>
  <c r="R20" i="2" s="1"/>
  <c r="BG36" i="1"/>
  <c r="BG22" i="1"/>
  <c r="BG50" i="1"/>
  <c r="BI36" i="1" l="1"/>
  <c r="BI22" i="1"/>
  <c r="BI5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A5061B-A4D2-4092-868E-28882B98485D}" keepAlive="1" name="ModelConnection_ExternalData_1" description="Data Model" type="5" refreshedVersion="8" minRefreshableVersion="5" saveData="1">
    <dbPr connection="Data Model Connection" command="DistrictBySiz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7DFDBD-A349-437F-BF7C-4CB5B249D342}" name="Query - DistrictBySize" description="Connection to the 'DistrictBySize' query in the workbook." type="100" refreshedVersion="8" minRefreshableVersion="5">
    <extLst>
      <ext xmlns:x15="http://schemas.microsoft.com/office/spreadsheetml/2010/11/main" uri="{DE250136-89BD-433C-8126-D09CA5730AF9}">
        <x15:connection id="fbde257e-007d-4bf3-b5e2-55de8ff2fe16">
          <x15:oledbPr connection="Provider=Microsoft.Mashup.OleDb.1;Data Source=$Workbook$;Location=DistrictBySize;Extended Properties=&quot;&quot;">
            <x15:dbTables>
              <x15:dbTable name="DistrictBySize"/>
            </x15:dbTables>
          </x15:oledbPr>
        </x15:connection>
      </ext>
    </extLst>
  </connection>
  <connection id="3" xr16:uid="{BA41CDF3-29F1-4FE2-9A86-D9151E7E56AF}" name="Query - Enrollment" description="Connection to the 'Enrollment' query in the workbook." type="100" refreshedVersion="8" minRefreshableVersion="5">
    <extLst>
      <ext xmlns:x15="http://schemas.microsoft.com/office/spreadsheetml/2010/11/main" uri="{DE250136-89BD-433C-8126-D09CA5730AF9}">
        <x15:connection id="be02b811-edf8-49a7-8873-db38c3ff8762">
          <x15:oledbPr connection="Provider=Microsoft.Mashup.OleDb.1;Data Source=$Workbook$;Location=Enrollment;Extended Properties=&quot;&quot;">
            <x15:dbTables>
              <x15:dbTable name="Enrollment"/>
            </x15:dbTables>
          </x15:oledbPr>
        </x15:connection>
      </ext>
    </extLst>
  </connection>
  <connection id="4" xr16:uid="{7B257722-C559-4391-8739-930DAA4229DA}" name="Query - Expenditures" description="Connection to the 'Expenditures' query in the workbook." type="100" refreshedVersion="8" minRefreshableVersion="5">
    <extLst>
      <ext xmlns:x15="http://schemas.microsoft.com/office/spreadsheetml/2010/11/main" uri="{DE250136-89BD-433C-8126-D09CA5730AF9}">
        <x15:connection id="846d9d7d-6fa4-483d-a9ff-d24aef352fe0"/>
      </ext>
    </extLst>
  </connection>
  <connection id="5" xr16:uid="{85585266-28A7-4A78-B1AE-E17E5AAC40F3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371">
    <s v="ThisWorkbookDataModel"/>
    <s v="#,0"/>
    <s v="[Enrollment].[SchoolYear].&amp;[1995-96]"/>
    <s v="[Enrollment].[SchoolYear].&amp;[1996-97]"/>
    <s v="[Enrollment].[SchoolYear].&amp;[1997-98]"/>
    <s v="[Enrollment].[SchoolYear].&amp;[1998-99]"/>
    <s v="[Enrollment].[SchoolYear].&amp;[1999-00]"/>
    <s v="[Enrollment].[SchoolYear].&amp;[2000-01]"/>
    <s v="[Enrollment].[SchoolYear].&amp;[2001-02]"/>
    <s v="[Enrollment].[SchoolYear].&amp;[2002-03]"/>
    <s v="[Enrollment].[SchoolYear].&amp;[2003-04]"/>
    <s v="[Enrollment].[SchoolYear].&amp;[2004-05]"/>
    <s v="[Enrollment].[SchoolYear].&amp;[2005-06]"/>
    <s v="[Enrollment].[SchoolYear].&amp;[2006-07]"/>
    <s v="[Enrollment].[SchoolYear].&amp;[2007-08]"/>
    <s v="[Enrollment].[SchoolYear].&amp;[2008-09]"/>
    <s v="[Enrollment].[SchoolYear].&amp;[2009-10]"/>
    <s v="[Enrollment].[SchoolYear].&amp;[2010-11]"/>
    <s v="[Enrollment].[SchoolYear].&amp;[2011-12]"/>
    <s v="[Enrollment].[SchoolYear].&amp;[2013-14]"/>
    <s v="[Enrollment].[SchoolYear].&amp;[2012-13]"/>
    <s v="[Enrollment].[SchoolYear].&amp;[2014-15]"/>
    <s v="[Enrollment].[SchoolYear].&amp;[2015-16]"/>
    <s v="[Enrollment].[SchoolYear].&amp;[2016-17]"/>
    <s v="[Enrollment].[SchoolYear].&amp;[2017-18]"/>
    <s v="[Enrollment].[SchoolYear].&amp;[2018-19]"/>
    <s v="[Enrollment].[SchoolYear].&amp;[2019-20]"/>
    <s v="[Enrollment].[SchoolYear].&amp;[2020-21]"/>
    <s v="[Enrollment].[SchoolYear].&amp;[2021-22]"/>
    <s v="[Enrollment].[SchoolYear].&amp;[2022-23]"/>
    <s v="[Enrollment].[SchoolYear].&amp;[2023-24]"/>
    <s v="[Measures].[Enr]"/>
    <s v="[Enrollment].[DistTitle].&amp;[Seattle]"/>
    <s v="[Enrollment].[DistTitle].&amp;[Selah]"/>
    <s v="[Enrollment].[DistTitle].&amp;[Shoreline]"/>
    <s v="[Enrollment].[DistTitle].&amp;[Sedro-Woolley]"/>
    <s v="[Enrollment].[DistTitle].&amp;[Lind]"/>
    <s v="[Enrollment].[DistTitle].&amp;[Longview]"/>
    <s v="[Enrollment].[DistTitle].&amp;[Loon Lake]"/>
    <s v="[Enrollment].[DistTitle].&amp;[Lumen Charter]"/>
    <s v="[Enrollment].[DistTitle].&amp;[Everett]"/>
    <s v="[Enrollment].[DistTitle].&amp;[Cosmopolis]"/>
    <s v="[Enrollment].[DistTitle].&amp;[North Beach]"/>
    <s v="[Enrollment].[DistTitle].&amp;[Highland]"/>
    <s v="[Enrollment].[DistTitle].&amp;[North Franklin]"/>
    <s v="[Enrollment].[DistTitle].&amp;[Shaw Island]"/>
    <s v="[Enrollment].[DistTitle].&amp;[Highline]"/>
    <s v="[Enrollment].[DistTitle].&amp;[North Thurston]"/>
    <s v="[Enrollment].[DistTitle].&amp;[San Juan Island]"/>
    <s v="[Enrollment].[DistTitle].&amp;[Satsop]"/>
    <s v="[Enrollment].[DistTitle].&amp;[Concrete]"/>
    <s v="[Enrollment].[DistTitle].&amp;[Sequim]"/>
    <s v="[Enrollment].[DistTitle].&amp;[Benge]"/>
    <s v="[Enrollment].[DistTitle].&amp;[Carbonado]"/>
    <s v="[Enrollment].[DistTitle].&amp;[Chief Leschi Tribal]"/>
    <s v="[Enrollment].[DistTitle].&amp;[Conway]"/>
    <s v="[Enrollment].[DistTitle].&amp;[Deer Park]"/>
    <s v="[Enrollment].[DistTitle].&amp;[Entiat]"/>
    <s v="[Enrollment].[DistTitle].&amp;[Freeman]"/>
    <s v="[Enrollment].[DistTitle].&amp;[Griffin]"/>
    <s v="[Enrollment].[DistTitle].&amp;[Index]"/>
    <s v="[Enrollment].[DistTitle].&amp;[La Center]"/>
    <s v="[Enrollment].[DistTitle].&amp;[Mount Adams]"/>
    <s v="[Enrollment].[DistTitle].&amp;[Ocean Beach]"/>
    <s v="[Enrollment].[DistTitle].&amp;[Pioneer]"/>
    <s v="[Enrollment].[DistTitle].&amp;[Riverside]"/>
    <s v="[Enrollment].[DistTitle].&amp;[Stevenson-Carson]"/>
    <s v="[Enrollment].[DistTitle].&amp;[University Place]"/>
    <s v="[Enrollment].[DistTitle].&amp;[Willapa Valley]"/>
    <s v="[Enrollment].[DistTitle].&amp;[Riverview]"/>
    <s v="[Enrollment].[DistTitle].&amp;[Sultan]"/>
    <s v="[Enrollment].[DistTitle].&amp;[Wilson Creek]"/>
    <s v="[Enrollment].[DistTitle].&amp;[Thorp]"/>
    <s v="[Enrollment].[DistTitle].&amp;[Winlock]"/>
    <s v="[Enrollment].[DistTitle].&amp;[Toledo]"/>
    <s v="[Enrollment].[DistTitle].&amp;[West Valley (Spokane)]"/>
    <s v="[Enrollment].[DistTitle].&amp;[Aberdeen]"/>
    <s v="[Enrollment].[DistTitle].&amp;[Bethel]"/>
    <s v="[Enrollment].[DistTitle].&amp;[Cascade]"/>
    <s v="[Enrollment].[DistTitle].&amp;[Chimacum]"/>
    <s v="[Enrollment].[DistTitle].&amp;[Dieringer]"/>
    <s v="[Enrollment].[DistTitle].&amp;[Enumclaw]"/>
    <s v="[Enrollment].[DistTitle].&amp;[Garfield]"/>
    <s v="[Enrollment].[DistTitle].&amp;[Harrington]"/>
    <s v="[Enrollment].[DistTitle].&amp;[Issaquah]"/>
    <s v="[Enrollment].[DistTitle].&amp;[La Conner]"/>
    <s v="[Enrollment].[DistTitle].&amp;[Lopez Island]"/>
    <s v="[Enrollment].[DistTitle].&amp;[Mead]"/>
    <s v="[Enrollment].[DistTitle].&amp;[Mount Baker]"/>
    <s v="[Enrollment].[DistTitle].&amp;[Ocosta]"/>
    <s v="[Enrollment].[DistTitle].&amp;[Orting]"/>
    <s v="[Enrollment].[DistTitle].&amp;[Quillayute Valley]"/>
    <s v="[Enrollment].[DistTitle].&amp;[Southside]"/>
    <s v="[Enrollment].[DistTitle].&amp;[Valley]"/>
    <s v="[Enrollment].[DistTitle].&amp;[Wellpinit]"/>
    <s v="[Enrollment].[DistTitle].&amp;[Spokane Intl Acad Charter]"/>
    <s v="[Enrollment].[DistTitle].&amp;[Sprague]"/>
    <s v="[Enrollment].[DistTitle].&amp;[Adna]"/>
    <s v="[Enrollment].[DistTitle].&amp;[Bickleton]"/>
    <s v="[Enrollment].[DistTitle].&amp;[Cashmere]"/>
    <s v="[Enrollment].[DistTitle].&amp;[Clarkston]"/>
    <s v="[Enrollment].[DistTitle].&amp;[Coulee-Hartline]"/>
    <s v="[Enrollment].[DistTitle].&amp;[Dixie]"/>
    <s v="[Enrollment].[DistTitle].&amp;[Ephrata]"/>
    <s v="[Enrollment].[DistTitle].&amp;[Glenwood]"/>
    <s v="[Enrollment].[DistTitle].&amp;[Kahlotus]"/>
    <s v="[Enrollment].[DistTitle].&amp;[Lacrosse]"/>
    <s v="[Enrollment].[DistTitle].&amp;[Medical Lake]"/>
    <s v="[Enrollment].[DistTitle].&amp;[Mount Pleasant]"/>
    <s v="[Enrollment].[DistTitle].&amp;[Odessa]"/>
    <s v="[Enrollment].[DistTitle].&amp;[Othello]"/>
    <s v="[Enrollment].[DistTitle].&amp;[Port Angeles]"/>
    <s v="[Enrollment].[DistTitle].&amp;[Quincy]"/>
    <s v="[Enrollment].[DistTitle].&amp;[Rochester]"/>
    <s v="[Enrollment].[DistTitle].&amp;[Spokane]"/>
    <s v="[Enrollment].[DistTitle].&amp;[Vancouver]"/>
    <s v="[Enrollment].[DistTitle].&amp;[Vashon Island]"/>
    <s v="[Enrollment].[DistTitle].&amp;[Rooted School Vancouver Charter]"/>
    <s v="[Enrollment].[DistTitle].&amp;[Wishram]"/>
    <s v="[Enrollment].[DistTitle].&amp;[Almira]"/>
    <s v="[Enrollment].[DistTitle].&amp;[Blaine]"/>
    <s v="[Enrollment].[DistTitle].&amp;[Castle Rock]"/>
    <s v="[Enrollment].[DistTitle].&amp;[Cle Elum-Roslyn]"/>
    <s v="[Enrollment].[DistTitle].&amp;[Coupeville]"/>
    <s v="[Enrollment].[DistTitle].&amp;[East Valley (Spokane)]"/>
    <s v="[Enrollment].[DistTitle].&amp;[Evaline]"/>
    <s v="[Enrollment].[DistTitle].&amp;[Goldendale]"/>
    <s v="[Enrollment].[DistTitle].&amp;[Kalama]"/>
    <s v="[Enrollment].[DistTitle].&amp;[Lake Chelan]"/>
    <s v="[Enrollment].[DistTitle].&amp;[Lummi Tribal]"/>
    <s v="[Enrollment].[DistTitle].&amp;[Mercer Island]"/>
    <s v="[Enrollment].[DistTitle].&amp;[Mount Vernon]"/>
    <s v="[Enrollment].[DistTitle].&amp;[North Kitsap]"/>
    <s v="[Enrollment].[DistTitle].&amp;[Okanogan]"/>
    <s v="[Enrollment].[DistTitle].&amp;[Palisades]"/>
    <s v="[Enrollment].[DistTitle].&amp;[Port Townsend]"/>
    <s v="[Enrollment].[DistTitle].&amp;[Rainier]"/>
    <s v="[Enrollment].[DistTitle].&amp;[Roosevelt]"/>
    <s v="[Enrollment].[DistTitle].&amp;[Shelton]"/>
    <s v="[Enrollment].[DistTitle].&amp;[Wenatchee]"/>
    <s v="[Enrollment].[DistTitle].&amp;[Tonasket]"/>
    <s v="[Enrollment].[DistTitle].&amp;[Anacortes]"/>
    <s v="[Enrollment].[DistTitle].&amp;[Boistfort]"/>
    <s v="[Enrollment].[DistTitle].&amp;[Catalyst Bremerton Charter]"/>
    <s v="[Enrollment].[DistTitle].&amp;[Clover Park]"/>
    <s v="[Enrollment].[DistTitle].&amp;[Crescent]"/>
    <s v="[Enrollment].[DistTitle].&amp;[East Valley (Yakima)]"/>
    <s v="[Enrollment].[DistTitle].&amp;[Grand Coulee Dam]"/>
    <s v="[Enrollment].[DistTitle].&amp;[Hockinson]"/>
    <s v="[Enrollment].[DistTitle].&amp;[Keller]"/>
    <s v="[Enrollment].[DistTitle].&amp;[Lake Quinault]"/>
    <s v="[Enrollment].[DistTitle].&amp;[Lyle]"/>
    <s v="[Enrollment].[DistTitle].&amp;[Meridian]"/>
    <s v="[Enrollment].[DistTitle].&amp;[Muckleshoot Tribal]"/>
    <s v="[Enrollment].[DistTitle].&amp;[North Mason]"/>
    <s v="[Enrollment].[DistTitle].&amp;[Olympia]"/>
    <s v="[Enrollment].[DistTitle].&amp;[Palouse]"/>
    <s v="[Enrollment].[DistTitle].&amp;[Prescott]"/>
    <s v="[Enrollment].[DistTitle].&amp;[Rainier Prep Charter]"/>
    <s v="[Enrollment].[DistTitle].&amp;[Summit Sierra Charter]"/>
    <s v="[Enrollment].[DistTitle].&amp;[Arlington]"/>
    <s v="[Enrollment].[DistTitle].&amp;[Bremerton]"/>
    <s v="[Enrollment].[DistTitle].&amp;[Centerville]"/>
    <s v="[Enrollment].[DistTitle].&amp;[Colfax]"/>
    <s v="[Enrollment].[DistTitle].&amp;[Creston]"/>
    <s v="[Enrollment].[DistTitle].&amp;[Eastmont]"/>
    <s v="[Enrollment].[DistTitle].&amp;[Evergreen (Clark)]"/>
    <s v="[Enrollment].[DistTitle].&amp;[Grandview]"/>
    <s v="[Enrollment].[DistTitle].&amp;[Hood Canal]"/>
    <s v="[Enrollment].[DistTitle].&amp;[Kelso]"/>
    <s v="[Enrollment].[DistTitle].&amp;[Lake Stevens]"/>
    <s v="[Enrollment].[DistTitle].&amp;[Lynden]"/>
    <s v="[Enrollment].[DistTitle].&amp;[Methow Valley]"/>
    <s v="[Enrollment].[DistTitle].&amp;[Mukilteo]"/>
    <s v="[Enrollment].[DistTitle].&amp;[North River]"/>
    <s v="[Enrollment].[DistTitle].&amp;[Omak]"/>
    <s v="[Enrollment].[DistTitle].&amp;[Paschal Sherman Tribal]"/>
    <s v="[Enrollment].[DistTitle].&amp;[Pride Prep Charter]"/>
    <s v="[Enrollment].[DistTitle].&amp;[Raymond]"/>
    <s v="[Enrollment].[DistTitle].&amp;[Rosalia]"/>
    <s v="[Enrollment].[DistTitle].&amp;[Skamania]"/>
    <s v="[Enrollment].[DistTitle].&amp;[St. John]"/>
    <s v="[Enrollment].[DistTitle].&amp;[Summit Valley]"/>
    <s v="[Enrollment].[DistTitle].&amp;[Toppenish]"/>
    <s v="[Enrollment].[DistTitle].&amp;[Wahkiakum]"/>
    <s v="[Enrollment].[DistTitle].&amp;[West Valley (Yakima)]"/>
    <s v="[Enrollment].[DistTitle].&amp;[Asotin-Anatone]"/>
    <s v="[Enrollment].[DistTitle].&amp;[Brewster]"/>
    <s v="[Enrollment].[DistTitle].&amp;[Central Kitsap]"/>
    <s v="[Enrollment].[DistTitle].&amp;[College Place]"/>
    <s v="[Enrollment].[DistTitle].&amp;[Curlew]"/>
    <s v="[Enrollment].[DistTitle].&amp;[Easton]"/>
    <s v="[Enrollment].[DistTitle].&amp;[Evergreen (Stevens)]"/>
    <s v="[Enrollment].[DistTitle].&amp;[Granger]"/>
    <s v="[Enrollment].[DistTitle].&amp;[Hoquiam]"/>
    <s v="[Enrollment].[DistTitle].&amp;[Kennewick]"/>
    <s v="[Enrollment].[DistTitle].&amp;[Lake Washington]"/>
    <s v="[Enrollment].[DistTitle].&amp;[Mabton]"/>
    <s v="[Enrollment].[DistTitle].&amp;[Mill A]"/>
    <s v="[Enrollment].[DistTitle].&amp;[Naches Valley]"/>
    <s v="[Enrollment].[DistTitle].&amp;[Onalaska]"/>
    <s v="[Enrollment].[DistTitle].&amp;[Pasco]"/>
    <s v="[Enrollment].[DistTitle].&amp;[Prosser]"/>
    <s v="[Enrollment].[DistTitle].&amp;[Reardan-Edwall]"/>
    <s v="[Enrollment].[DistTitle].&amp;[Royal]"/>
    <s v="[Enrollment].[DistTitle].&amp;[Skykomish]"/>
    <s v="[Enrollment].[DistTitle].&amp;[Stanwood-Camano]"/>
    <s v="[Enrollment].[DistTitle].&amp;[Sumner]"/>
    <s v="[Enrollment].[DistTitle].&amp;[Touchet]"/>
    <s v="[Enrollment].[DistTitle].&amp;[Wahluke]"/>
    <s v="[Enrollment].[DistTitle].&amp;[Whatcom Intergenerational Charter]"/>
    <s v="[Enrollment].[DistTitle].&amp;[Yakama Nation Tribal]"/>
    <s v="[Enrollment].[DistTitle].&amp;[Auburn]"/>
    <s v="[Enrollment].[DistTitle].&amp;[Bridgeport]"/>
    <s v="[Enrollment].[DistTitle].&amp;[Central Valley]"/>
    <s v="[Enrollment].[DistTitle].&amp;[Colton]"/>
    <s v="[Enrollment].[DistTitle].&amp;[Cusick]"/>
    <s v="[Enrollment].[DistTitle].&amp;[Eatonville]"/>
    <s v="[Enrollment].[DistTitle].&amp;[Federal Way]"/>
    <s v="[Enrollment].[DistTitle].&amp;[Granite Falls]"/>
    <s v="[Enrollment].[DistTitle].&amp;[Impact Charter]"/>
    <s v="[Enrollment].[DistTitle].&amp;[Kent]"/>
    <s v="[Enrollment].[DistTitle].&amp;[Lakewood]"/>
    <s v="[Enrollment].[DistTitle].&amp;[Mansfield]"/>
    <s v="[Enrollment].[DistTitle].&amp;[Monroe]"/>
    <s v="[Enrollment].[DistTitle].&amp;[Napavine]"/>
    <s v="[Enrollment].[DistTitle].&amp;[Northport]"/>
    <s v="[Enrollment].[DistTitle].&amp;[Onion Creek]"/>
    <s v="[Enrollment].[DistTitle].&amp;[Pateros]"/>
    <s v="[Enrollment].[DistTitle].&amp;[Pullman]"/>
    <s v="[Enrollment].[DistTitle].&amp;[Renton]"/>
    <s v="[Enrollment].[DistTitle].&amp;[Snohomish]"/>
    <s v="[Enrollment].[DistTitle].&amp;[Star]"/>
    <s v="[Enrollment].[DistTitle].&amp;[Sunnyside]"/>
    <s v="[Enrollment].[DistTitle].&amp;[Toutle Lake]"/>
    <s v="[Enrollment].[DistTitle].&amp;[Waitsburg]"/>
    <s v="[Enrollment].[DistTitle].&amp;[White Pass]"/>
    <s v="[Enrollment].[DistTitle].&amp;[Yakima]"/>
    <s v="[Enrollment].[DistTitle].&amp;[Bainbridge Island]"/>
    <s v="[Enrollment].[DistTitle].&amp;[Brinnon]"/>
    <s v="[Enrollment].[DistTitle].&amp;[Centralia]"/>
    <s v="[Enrollment].[DistTitle].&amp;[Columbia (Stevens)]"/>
    <s v="[Enrollment].[DistTitle].&amp;[Damman]"/>
    <s v="[Enrollment].[DistTitle].&amp;[Edmonds]"/>
    <s v="[Enrollment].[DistTitle].&amp;[Ferndale]"/>
    <s v="[Enrollment].[DistTitle].&amp;[Grapeview]"/>
    <s v="[Enrollment].[DistTitle].&amp;[Impact Salish Sea Charter]"/>
    <s v="[Enrollment].[DistTitle].&amp;[Kettle Falls]"/>
    <s v="[Enrollment].[DistTitle].&amp;[Lamont]"/>
    <s v="[Enrollment].[DistTitle].&amp;[Manson]"/>
    <s v="[Enrollment].[DistTitle].&amp;[Montesano]"/>
    <s v="[Enrollment].[DistTitle].&amp;[Naselle-Grays River Valley]"/>
    <s v="[Enrollment].[DistTitle].&amp;[Northshore]"/>
    <s v="[Enrollment].[DistTitle].&amp;[Orcas Island]"/>
    <s v="[Enrollment].[DistTitle].&amp;[Paterson]"/>
    <s v="[Enrollment].[DistTitle].&amp;[Republic]"/>
    <s v="[Enrollment].[DistTitle].&amp;[Snoqualmie Valley]"/>
    <s v="[Enrollment].[DistTitle].&amp;[Starbuck]"/>
    <s v="[Enrollment].[DistTitle].&amp;[Suquamish Tribal]"/>
    <s v="[Enrollment].[DistTitle].&amp;[Trout Lake]"/>
    <s v="[Enrollment].[DistTitle].&amp;[Walla Walla]"/>
    <s v="[Enrollment].[DistTitle].&amp;[White River]"/>
    <s v="[Enrollment].[DistTitle].&amp;[Yelm]"/>
    <s v="[Enrollment].[DistTitle].&amp;[Columbia (Walla Walla)]"/>
    <s v="[Enrollment].[DistTitle].&amp;[Ellensburg]"/>
    <s v="[Enrollment].[DistTitle].&amp;[Great Northern]"/>
    <s v="[Enrollment].[DistTitle].&amp;[Kiona-Benton City]"/>
    <s v="[Enrollment].[DistTitle].&amp;[Mary M. Knight]"/>
    <s v="[Enrollment].[DistTitle].&amp;[Nespelem]"/>
    <s v="[Enrollment].[DistTitle].&amp;[Orchard Prairie]"/>
    <s v="[Enrollment].[DistTitle].&amp;[Puyallup]"/>
    <s v="[Enrollment].[DistTitle].&amp;[Stehekin]"/>
    <s v="[Enrollment].[DistTitle].&amp;[Tukwila]"/>
    <s v="[Enrollment].[DistTitle].&amp;[White Salmon Valley]"/>
    <s v="[Enrollment].[DistTitle].&amp;[Taholah]"/>
    <s v="[Enrollment].[DistTitle].&amp;[Warden]"/>
    <s v="[Enrollment].[DistTitle].&amp;[Battle Ground]"/>
    <s v="[Enrollment].[DistTitle].&amp;[Burlington-Edison]"/>
    <s v="[Enrollment].[DistTitle].&amp;[Chehalis]"/>
    <s v="[Enrollment].[DistTitle].&amp;[Darrington]"/>
    <s v="[Enrollment].[DistTitle].&amp;[Fife]"/>
    <s v="[Enrollment].[DistTitle].&amp;[Impact-Black River Elementary Charter]"/>
    <s v="[Enrollment].[DistTitle].&amp;[Liberty]"/>
    <s v="[Enrollment].[DistTitle].&amp;[Morton]"/>
    <s v="[Enrollment].[DistTitle].&amp;[Oak Harbor]"/>
    <s v="[Enrollment].[DistTitle].&amp;[Pe Ell]"/>
    <s v="[Enrollment].[DistTitle].&amp;[Richland]"/>
    <s v="[Enrollment].[DistTitle].&amp;[Soap Lake]"/>
    <s v="[Enrollment].[DistTitle].&amp;[Tacoma]"/>
    <s v="[Enrollment].[DistTitle].&amp;[Wapato]"/>
    <s v="[Enrollment].[DistTitle].&amp;[Steilacoom Historical]"/>
    <s v="[Enrollment].[DistTitle].&amp;[Why Not You Charter]"/>
    <s v="[Enrollment].[DistTitle].&amp;[Bellevue]"/>
    <s v="[Enrollment].[DistTitle].&amp;[Camas]"/>
    <s v="[Enrollment].[DistTitle].&amp;[Cheney]"/>
    <s v="[Enrollment].[DistTitle].&amp;[Colville]"/>
    <s v="[Enrollment].[DistTitle].&amp;[Davenport]"/>
    <s v="[Enrollment].[DistTitle].&amp;[Elma]"/>
    <s v="[Enrollment].[DistTitle].&amp;[Finley]"/>
    <s v="[Enrollment].[DistTitle].&amp;[Green Dot Rainier Valley Charter]"/>
    <s v="[Enrollment].[DistTitle].&amp;[Impact-Commencement Bay Elementary Charter]"/>
    <s v="[Enrollment].[DistTitle].&amp;[Kittitas]"/>
    <s v="[Enrollment].[DistTitle].&amp;[Mary Walker]"/>
    <s v="[Enrollment].[DistTitle].&amp;[Moses Lake]"/>
    <s v="[Enrollment].[DistTitle].&amp;[Newport]"/>
    <s v="[Enrollment].[DistTitle].&amp;[Oakesdale]"/>
    <s v="[Enrollment].[DistTitle].&amp;[Orient]"/>
    <s v="[Enrollment].[DistTitle].&amp;[Peninsula]"/>
    <s v="[Enrollment].[DistTitle].&amp;[Queets-Clearwater]"/>
    <s v="[Enrollment].[DistTitle].&amp;[Ridgefield]"/>
    <s v="[Enrollment].[DistTitle].&amp;[South Bend]"/>
    <s v="[Enrollment].[DistTitle].&amp;[Tumwater]"/>
    <s v="[Enrollment].[DistTitle].&amp;[Woodland]"/>
    <s v="[Enrollment].[DistTitle].&amp;[Bellingham]"/>
    <s v="[Enrollment].[DistTitle].&amp;[Cape Flattery]"/>
    <s v="[Enrollment].[DistTitle].&amp;[Chewelah]"/>
    <s v="[Enrollment].[DistTitle].&amp;[Dayton]"/>
    <s v="[Enrollment].[DistTitle].&amp;[Endicott]"/>
    <s v="[Enrollment].[DistTitle].&amp;[Franklin Pierce]"/>
    <s v="[Enrollment].[DistTitle].&amp;[Green Mountain]"/>
    <s v="[Enrollment].[DistTitle].&amp;[Inchelium]"/>
    <s v="[Enrollment].[DistTitle].&amp;[Klickitat]"/>
    <s v="[Enrollment].[DistTitle].&amp;[Marysville]"/>
    <s v="[Enrollment].[DistTitle].&amp;[Mossyrock]"/>
    <s v="[Enrollment].[DistTitle].&amp;[Nine Mile Falls]"/>
    <s v="[Enrollment].[DistTitle].&amp;[Oakville]"/>
    <s v="[Enrollment].[DistTitle].&amp;[Orondo]"/>
    <s v="[Enrollment].[DistTitle].&amp;[Pinnacles Prep Charter]"/>
    <s v="[Enrollment].[DistTitle].&amp;[Quilcene]"/>
    <s v="[Enrollment].[DistTitle].&amp;[Ritzville]"/>
    <s v="[Enrollment].[DistTitle].&amp;[South Kitsap]"/>
    <s v="[Enrollment].[DistTitle].&amp;[Steptoe]"/>
    <s v="[Enrollment].[DistTitle].&amp;[Tahoma]"/>
    <s v="[Enrollment].[DistTitle].&amp;[Union Gap]"/>
    <s v="[Enrollment].[DistTitle].&amp;[Washougal]"/>
    <s v="[Enrollment].[DistTitle].&amp;[Wilbur]"/>
    <s v="[Enrollment].[DistTitle].&amp;[McCleary]"/>
    <s v="[Enrollment].[DistTitle].&amp;[Nooksack Valley]"/>
    <s v="[Enrollment].[DistTitle].&amp;[Oroville]"/>
    <s v="[Enrollment].[DistTitle].&amp;[Quileute Tribal]"/>
    <s v="[Enrollment].[DistTitle].&amp;[Selkirk]"/>
    <s v="[Enrollment].[DistTitle].&amp;[South Whidbey]"/>
    <s v="[Enrollment].[DistTitle].&amp;[Tekoa]"/>
    <s v="[Enrollment].[DistTitle].&amp;[Washtucna]"/>
    <s v="[Enrollment].[DistTitle].&amp;[Pomeroy]"/>
    <s v="[Enrollment].[DistTitle].&amp;[Tenino]"/>
    <s v="[Enrollment].[DistTitle].&amp;[Waterville]"/>
    <s v="[Enrollment].[DistTitle].&amp;[Summit Atlas Charter]"/>
    <s v="[Enrollment].[DistTitle].&amp;[Summit Olympus Charter]"/>
    <s v="[Enrollment].[DistTitle].&amp;[Wishkah Valley]"/>
    <s v="[Enrollment].[DistTitle].&amp;[WA HE LUT Tribal]"/>
    <s v="[Enrollment].[DistTitle].&amp;[Zillah]"/>
    <s v="[DistrictBySize].[DistrictGroupTitle].&amp;[3,000 to 4,999]"/>
    <s v="[Enrollment].[SchoolYear].&amp;[2024-25]"/>
    <s v="[Measures].[Exp]"/>
    <s v="[Expenditures].[SchoolYear].&amp;[2023-24]"/>
    <s v="[Expenditures].[ProgramGroupTitle].&amp;[Federal Stimulus]"/>
    <s v="[Expenditures].[ProgramGroupTitle].&amp;[Bilingual/Head Start/Indian Ed, etc.]"/>
    <s v="[Expenditures].[ProgramGroupTitle].&amp;[Vocational Ed Instruction]"/>
    <s v="[Expenditures].[ProgramGroupTitle].&amp;[Community Services]"/>
    <s v="[Expenditures].[ProgramGroupTitle].&amp;[Special Ed Instruction]"/>
    <s v="[Expenditures].[DistTitle].&amp;[Aberdeen]"/>
    <s v="[Expenditures].[ProgramGroupTitle].&amp;[Regular Instruction]"/>
    <s v="[Expenditures].[ProgramGroupTitle].&amp;[Support Services]"/>
    <s v="[Expenditures].[ProgramGroupTitle].&amp;[Skills Centers Instruction]"/>
    <s v="[Expenditures].[ProgramGroupTitle].&amp;[Remediation/LAP/Title I, etc.]"/>
    <s v="[Expenditures].[ProgramGroupTitle].&amp;[Other Instructional Programs]"/>
    <s v="[Expenditures].[SchoolYear].&amp;[2020-21]"/>
    <s v="[Expenditures].[SchoolYear].&amp;[2021-22]"/>
    <s v="[Expenditures].[SchoolYear].&amp;[2022-23]"/>
    <s v="[Expenditures].[SchoolYear].&amp;[2024-25]"/>
  </metadataStrings>
  <mdxMetadata count="559">
    <mdx n="0" f="v">
      <t c="2" si="1">
        <n x="31"/>
        <n x="2"/>
      </t>
    </mdx>
    <mdx n="0" f="v">
      <t c="2" si="1">
        <n x="31"/>
        <n x="3"/>
      </t>
    </mdx>
    <mdx n="0" f="v">
      <t c="2" si="1">
        <n x="31"/>
        <n x="4"/>
      </t>
    </mdx>
    <mdx n="0" f="v">
      <t c="2" si="1">
        <n x="31"/>
        <n x="5"/>
      </t>
    </mdx>
    <mdx n="0" f="v">
      <t c="2" si="1">
        <n x="31"/>
        <n x="6"/>
      </t>
    </mdx>
    <mdx n="0" f="v">
      <t c="2" si="1">
        <n x="31"/>
        <n x="7"/>
      </t>
    </mdx>
    <mdx n="0" f="v">
      <t c="2" si="1">
        <n x="31"/>
        <n x="8"/>
      </t>
    </mdx>
    <mdx n="0" f="v">
      <t c="2" si="1">
        <n x="31"/>
        <n x="9"/>
      </t>
    </mdx>
    <mdx n="0" f="v">
      <t c="2" si="1">
        <n x="31"/>
        <n x="10"/>
      </t>
    </mdx>
    <mdx n="0" f="v">
      <t c="2" si="1">
        <n x="31"/>
        <n x="11"/>
      </t>
    </mdx>
    <mdx n="0" f="v">
      <t c="2" si="1">
        <n x="31"/>
        <n x="12"/>
      </t>
    </mdx>
    <mdx n="0" f="v">
      <t c="2" si="1">
        <n x="31"/>
        <n x="13"/>
      </t>
    </mdx>
    <mdx n="0" f="v">
      <t c="2" si="1">
        <n x="31"/>
        <n x="14"/>
      </t>
    </mdx>
    <mdx n="0" f="v">
      <t c="2" si="1">
        <n x="31"/>
        <n x="15"/>
      </t>
    </mdx>
    <mdx n="0" f="v">
      <t c="2" si="1">
        <n x="31"/>
        <n x="16"/>
      </t>
    </mdx>
    <mdx n="0" f="v">
      <t c="2" si="1">
        <n x="31"/>
        <n x="17"/>
      </t>
    </mdx>
    <mdx n="0" f="v">
      <t c="2" si="1">
        <n x="31"/>
        <n x="18"/>
      </t>
    </mdx>
    <mdx n="0" f="v">
      <t c="2" si="1">
        <n x="31"/>
        <n x="20"/>
      </t>
    </mdx>
    <mdx n="0" f="v">
      <t c="2" si="1">
        <n x="31"/>
        <n x="19"/>
      </t>
    </mdx>
    <mdx n="0" f="v">
      <t c="2" si="1">
        <n x="31"/>
        <n x="21"/>
      </t>
    </mdx>
    <mdx n="0" f="v">
      <t c="2" si="1">
        <n x="31"/>
        <n x="22"/>
      </t>
    </mdx>
    <mdx n="0" f="v">
      <t c="2" si="1">
        <n x="31"/>
        <n x="23"/>
      </t>
    </mdx>
    <mdx n="0" f="v">
      <t c="2" si="1">
        <n x="31"/>
        <n x="24"/>
      </t>
    </mdx>
    <mdx n="0" f="v">
      <t c="2" si="1">
        <n x="31"/>
        <n x="25"/>
      </t>
    </mdx>
    <mdx n="0" f="v">
      <t c="2" si="1">
        <n x="31"/>
        <n x="26"/>
      </t>
    </mdx>
    <mdx n="0" f="v">
      <t c="2" si="1">
        <n x="31"/>
        <n x="27"/>
      </t>
    </mdx>
    <mdx n="0" f="v">
      <t c="2" si="1">
        <n x="31"/>
        <n x="28"/>
      </t>
    </mdx>
    <mdx n="0" f="v">
      <t c="2" si="1">
        <n x="31"/>
        <n x="29"/>
      </t>
    </mdx>
    <mdx n="0" f="v">
      <t c="2" si="1">
        <n x="31"/>
        <n x="30"/>
      </t>
    </mdx>
    <mdx n="0" f="v">
      <t c="3" si="1">
        <n x="31"/>
        <n x="29"/>
        <n x="76"/>
      </t>
    </mdx>
    <mdx n="0" f="v">
      <t c="3" si="1">
        <n x="31"/>
        <n x="6"/>
        <n x="352"/>
      </t>
    </mdx>
    <mdx n="0" f="v">
      <t c="3" si="1">
        <n x="31"/>
        <n x="2"/>
        <n x="352"/>
      </t>
    </mdx>
    <mdx n="0" f="v">
      <t c="3" si="1">
        <n x="31"/>
        <n x="3"/>
        <n x="352"/>
      </t>
    </mdx>
    <mdx n="0" f="v">
      <t c="3" si="1">
        <n x="31"/>
        <n x="7"/>
        <n x="352"/>
      </t>
    </mdx>
    <mdx n="0" f="v">
      <t c="3" si="1">
        <n x="31"/>
        <n x="8"/>
        <n x="352"/>
      </t>
    </mdx>
    <mdx n="0" f="v">
      <t c="3" si="1">
        <n x="31"/>
        <n x="4"/>
        <n x="352"/>
      </t>
    </mdx>
    <mdx n="0" f="v">
      <t c="3" si="1">
        <n x="31"/>
        <n x="9"/>
        <n x="352"/>
      </t>
    </mdx>
    <mdx n="0" f="v">
      <t c="3" si="1">
        <n x="31"/>
        <n x="5"/>
        <n x="352"/>
      </t>
    </mdx>
    <mdx n="0" f="v">
      <t c="3" si="1">
        <n x="31"/>
        <n x="10"/>
        <n x="352"/>
      </t>
    </mdx>
    <mdx n="0" f="v">
      <t c="3" si="1">
        <n x="31"/>
        <n x="11"/>
        <n x="352"/>
      </t>
    </mdx>
    <mdx n="0" f="v">
      <t c="3" si="1">
        <n x="31"/>
        <n x="12"/>
        <n x="352"/>
      </t>
    </mdx>
    <mdx n="0" f="v">
      <t c="3" si="1">
        <n x="31"/>
        <n x="13"/>
        <n x="352"/>
      </t>
    </mdx>
    <mdx n="0" f="v">
      <t c="3" si="1">
        <n x="31"/>
        <n x="14"/>
        <n x="352"/>
      </t>
    </mdx>
    <mdx n="0" f="v">
      <t c="3" si="1">
        <n x="31"/>
        <n x="15"/>
        <n x="352"/>
      </t>
    </mdx>
    <mdx n="0" f="v">
      <t c="3" si="1">
        <n x="31"/>
        <n x="16"/>
        <n x="352"/>
      </t>
    </mdx>
    <mdx n="0" f="v">
      <t c="3" si="1">
        <n x="31"/>
        <n x="17"/>
        <n x="352"/>
      </t>
    </mdx>
    <mdx n="0" f="v">
      <t c="3" si="1">
        <n x="31"/>
        <n x="18"/>
        <n x="352"/>
      </t>
    </mdx>
    <mdx n="0" f="v">
      <t c="3" si="1">
        <n x="31"/>
        <n x="20"/>
        <n x="352"/>
      </t>
    </mdx>
    <mdx n="0" f="v">
      <t c="3" si="1">
        <n x="31"/>
        <n x="19"/>
        <n x="352"/>
      </t>
    </mdx>
    <mdx n="0" f="v">
      <t c="3" si="1">
        <n x="31"/>
        <n x="21"/>
        <n x="352"/>
      </t>
    </mdx>
    <mdx n="0" f="v">
      <t c="3" si="1">
        <n x="31"/>
        <n x="22"/>
        <n x="352"/>
      </t>
    </mdx>
    <mdx n="0" f="v">
      <t c="3" si="1">
        <n x="31"/>
        <n x="23"/>
        <n x="352"/>
      </t>
    </mdx>
    <mdx n="0" f="v">
      <t c="3" si="1">
        <n x="31"/>
        <n x="24"/>
        <n x="352"/>
      </t>
    </mdx>
    <mdx n="0" f="v">
      <t c="3" si="1">
        <n x="31"/>
        <n x="25"/>
        <n x="352"/>
      </t>
    </mdx>
    <mdx n="0" f="v">
      <t c="3" si="1">
        <n x="31"/>
        <n x="26"/>
        <n x="352"/>
      </t>
    </mdx>
    <mdx n="0" f="v">
      <t c="3" si="1">
        <n x="31"/>
        <n x="27"/>
        <n x="352"/>
      </t>
    </mdx>
    <mdx n="0" f="v">
      <t c="3" si="1">
        <n x="31"/>
        <n x="28"/>
        <n x="352"/>
      </t>
    </mdx>
    <mdx n="0" f="v">
      <t c="3" si="1">
        <n x="31"/>
        <n x="29"/>
        <n x="352"/>
      </t>
    </mdx>
    <mdx n="0" f="v">
      <t c="3" si="1">
        <n x="31"/>
        <n x="30"/>
        <n x="352"/>
      </t>
    </mdx>
    <mdx n="0" f="v">
      <t c="3" si="1">
        <n x="31"/>
        <n x="6"/>
        <n x="76"/>
      </t>
    </mdx>
    <mdx n="0" f="v">
      <t c="3" si="1">
        <n x="31"/>
        <n x="2"/>
        <n x="76"/>
      </t>
    </mdx>
    <mdx n="0" f="v">
      <t c="3" si="1">
        <n x="31"/>
        <n x="7"/>
        <n x="76"/>
      </t>
    </mdx>
    <mdx n="0" f="v">
      <t c="3" si="1">
        <n x="31"/>
        <n x="3"/>
        <n x="76"/>
      </t>
    </mdx>
    <mdx n="0" f="v">
      <t c="3" si="1">
        <n x="31"/>
        <n x="4"/>
        <n x="76"/>
      </t>
    </mdx>
    <mdx n="0" f="v">
      <t c="3" si="1">
        <n x="31"/>
        <n x="8"/>
        <n x="76"/>
      </t>
    </mdx>
    <mdx n="0" f="v">
      <t c="3" si="1">
        <n x="31"/>
        <n x="5"/>
        <n x="76"/>
      </t>
    </mdx>
    <mdx n="0" f="v">
      <t c="3" si="1">
        <n x="31"/>
        <n x="9"/>
        <n x="76"/>
      </t>
    </mdx>
    <mdx n="0" f="v">
      <t c="3" si="1">
        <n x="31"/>
        <n x="10"/>
        <n x="76"/>
      </t>
    </mdx>
    <mdx n="0" f="v">
      <t c="3" si="1">
        <n x="31"/>
        <n x="11"/>
        <n x="76"/>
      </t>
    </mdx>
    <mdx n="0" f="v">
      <t c="3" si="1">
        <n x="31"/>
        <n x="12"/>
        <n x="76"/>
      </t>
    </mdx>
    <mdx n="0" f="v">
      <t c="3" si="1">
        <n x="31"/>
        <n x="13"/>
        <n x="76"/>
      </t>
    </mdx>
    <mdx n="0" f="v">
      <t c="3" si="1">
        <n x="31"/>
        <n x="14"/>
        <n x="76"/>
      </t>
    </mdx>
    <mdx n="0" f="v">
      <t c="3" si="1">
        <n x="31"/>
        <n x="15"/>
        <n x="76"/>
      </t>
    </mdx>
    <mdx n="0" f="v">
      <t c="3" si="1">
        <n x="31"/>
        <n x="16"/>
        <n x="76"/>
      </t>
    </mdx>
    <mdx n="0" f="v">
      <t c="3" si="1">
        <n x="31"/>
        <n x="17"/>
        <n x="76"/>
      </t>
    </mdx>
    <mdx n="0" f="v">
      <t c="3" si="1">
        <n x="31"/>
        <n x="18"/>
        <n x="76"/>
      </t>
    </mdx>
    <mdx n="0" f="v">
      <t c="3" si="1">
        <n x="31"/>
        <n x="20"/>
        <n x="76"/>
      </t>
    </mdx>
    <mdx n="0" f="v">
      <t c="3" si="1">
        <n x="31"/>
        <n x="19"/>
        <n x="76"/>
      </t>
    </mdx>
    <mdx n="0" f="v">
      <t c="3" si="1">
        <n x="31"/>
        <n x="21"/>
        <n x="76"/>
      </t>
    </mdx>
    <mdx n="0" f="v">
      <t c="3" si="1">
        <n x="31"/>
        <n x="22"/>
        <n x="76"/>
      </t>
    </mdx>
    <mdx n="0" f="v">
      <t c="3" si="1">
        <n x="31"/>
        <n x="23"/>
        <n x="76"/>
      </t>
    </mdx>
    <mdx n="0" f="v">
      <t c="3" si="1">
        <n x="31"/>
        <n x="24"/>
        <n x="76"/>
      </t>
    </mdx>
    <mdx n="0" f="v">
      <t c="3" si="1">
        <n x="31"/>
        <n x="25"/>
        <n x="76"/>
      </t>
    </mdx>
    <mdx n="0" f="v">
      <t c="3" si="1">
        <n x="31"/>
        <n x="26"/>
        <n x="76"/>
      </t>
    </mdx>
    <mdx n="0" f="v">
      <t c="3" si="1">
        <n x="31"/>
        <n x="27"/>
        <n x="76"/>
      </t>
    </mdx>
    <mdx n="0" f="v">
      <t c="3" si="1">
        <n x="31"/>
        <n x="28"/>
        <n x="76"/>
      </t>
    </mdx>
    <mdx n="0" f="v">
      <t c="3" si="1">
        <n x="31"/>
        <n x="30"/>
        <n x="76"/>
      </t>
    </mdx>
    <mdx n="0" f="v">
      <t c="2" si="1">
        <n x="31"/>
        <n x="353"/>
      </t>
    </mdx>
    <mdx n="0" f="v">
      <t c="3" si="1">
        <n x="31"/>
        <n x="353"/>
        <n x="76"/>
      </t>
    </mdx>
    <mdx n="0" f="v">
      <t c="3" si="1">
        <n x="31"/>
        <n x="30"/>
        <n x="188"/>
      </t>
    </mdx>
    <mdx n="0" f="v">
      <t c="3" si="1">
        <n x="31"/>
        <n x="30"/>
        <n x="115"/>
      </t>
    </mdx>
    <mdx n="0" f="v">
      <t c="3" si="1">
        <n x="31"/>
        <n x="30"/>
        <n x="311"/>
      </t>
    </mdx>
    <mdx n="0" f="v">
      <t c="3" si="1">
        <n x="31"/>
        <n x="30"/>
        <n x="112"/>
      </t>
    </mdx>
    <mdx n="0" f="v">
      <t c="3" si="1">
        <n x="31"/>
        <n x="30"/>
        <n x="258"/>
      </t>
    </mdx>
    <mdx n="0" f="v">
      <t c="3" si="1">
        <n x="31"/>
        <n x="30"/>
        <n x="124"/>
      </t>
    </mdx>
    <mdx n="0" f="v">
      <t c="3" si="1">
        <n x="31"/>
        <n x="30"/>
        <n x="255"/>
      </t>
    </mdx>
    <mdx n="0" f="v">
      <t c="3" si="1">
        <n x="31"/>
        <n x="30"/>
        <n x="171"/>
      </t>
    </mdx>
    <mdx n="0" f="v">
      <t c="3" si="1">
        <n x="31"/>
        <n x="30"/>
        <n x="327"/>
      </t>
    </mdx>
    <mdx n="0" f="v">
      <t c="3" si="1">
        <n x="31"/>
        <n x="30"/>
        <n x="231"/>
      </t>
    </mdx>
    <mdx n="0" f="v">
      <t c="3" si="1">
        <n x="31"/>
        <n x="30"/>
        <n x="135"/>
      </t>
    </mdx>
    <mdx n="0" f="v">
      <t c="3" si="1">
        <n x="31"/>
        <n x="30"/>
        <n x="308"/>
      </t>
    </mdx>
    <mdx n="0" f="v">
      <t c="3" si="1">
        <n x="31"/>
        <n x="30"/>
        <n x="234"/>
      </t>
    </mdx>
    <mdx n="0" f="v">
      <t c="3" si="1">
        <n x="31"/>
        <n x="30"/>
        <n x="235"/>
      </t>
    </mdx>
    <mdx n="0" f="v">
      <t c="3" si="1">
        <n x="31"/>
        <n x="30"/>
        <n x="247"/>
      </t>
    </mdx>
    <mdx n="0" f="v">
      <t c="3" si="1">
        <n x="31"/>
        <n x="30"/>
        <n x="183"/>
      </t>
    </mdx>
    <mdx n="0" f="v">
      <t c="3" si="1">
        <n x="31"/>
        <n x="30"/>
        <n x="233"/>
      </t>
    </mdx>
    <mdx n="0" f="v">
      <t c="3" si="1">
        <n x="31"/>
        <n x="30"/>
        <n x="137"/>
      </t>
    </mdx>
    <mdx n="0" f="v">
      <t c="3" si="1">
        <n x="31"/>
        <n x="30"/>
        <n x="148"/>
      </t>
    </mdx>
    <mdx n="0" f="v">
      <t c="3" si="1">
        <n x="31"/>
        <n x="30"/>
        <n x="34"/>
      </t>
    </mdx>
    <mdx n="0" f="v">
      <t c="3" si="1">
        <n x="31"/>
        <n x="30"/>
        <n x="317"/>
      </t>
    </mdx>
    <mdx n="0" f="v">
      <t c="3" si="1">
        <n x="31"/>
        <n x="30"/>
        <n x="221"/>
      </t>
    </mdx>
    <mdx n="0" f="v">
      <t c="3" si="1">
        <n x="31"/>
        <n x="30"/>
        <n x="282"/>
      </t>
    </mdx>
    <mdx n="0" f="v">
      <t c="3" si="1">
        <n x="31"/>
        <n x="30"/>
        <n x="105"/>
      </t>
    </mdx>
    <mdx n="0" f="v">
      <t c="3" si="1">
        <n x="31"/>
        <n x="30"/>
        <n x="240"/>
      </t>
    </mdx>
    <mdx n="0" f="v">
      <t c="3" si="1">
        <n x="31"/>
        <n x="30"/>
        <n x="106"/>
      </t>
    </mdx>
    <mdx n="0" f="v">
      <t c="3" si="1">
        <n x="31"/>
        <n x="30"/>
        <n x="160"/>
      </t>
    </mdx>
    <mdx n="0" f="v">
      <t c="3" si="1">
        <n x="31"/>
        <n x="30"/>
        <n x="249"/>
      </t>
    </mdx>
    <mdx n="0" f="v">
      <t c="3" si="1">
        <n x="31"/>
        <n x="30"/>
        <n x="326"/>
      </t>
    </mdx>
    <mdx n="0" f="v">
      <t c="3" si="1">
        <n x="31"/>
        <n x="30"/>
        <n x="300"/>
      </t>
    </mdx>
    <mdx n="0" f="v">
      <t c="3" si="1">
        <n x="31"/>
        <n x="30"/>
        <n x="96"/>
      </t>
    </mdx>
    <mdx n="0" f="v">
      <t c="3" si="1">
        <n x="31"/>
        <n x="30"/>
        <n x="228"/>
      </t>
    </mdx>
    <mdx n="0" f="v">
      <t c="3" si="1">
        <n x="31"/>
        <n x="30"/>
        <n x="48"/>
      </t>
    </mdx>
    <mdx n="0" f="v">
      <t c="3" si="1">
        <n x="31"/>
        <n x="30"/>
        <n x="50"/>
      </t>
    </mdx>
    <mdx n="0" f="v">
      <t c="3" si="1">
        <n x="31"/>
        <n x="30"/>
        <n x="49"/>
      </t>
    </mdx>
    <mdx n="0" f="v">
      <t c="3" si="1">
        <n x="31"/>
        <n x="30"/>
        <n x="269"/>
      </t>
    </mdx>
    <mdx n="0" f="v">
      <t c="3" si="1">
        <n x="31"/>
        <n x="30"/>
        <n x="39"/>
      </t>
    </mdx>
    <mdx n="0" f="v">
      <t c="3" si="1">
        <n x="31"/>
        <n x="30"/>
        <n x="204"/>
      </t>
    </mdx>
    <mdx n="0" f="v">
      <t c="3" si="1">
        <n x="31"/>
        <n x="30"/>
        <n x="207"/>
      </t>
    </mdx>
    <mdx n="0" f="v">
      <t c="3" si="1">
        <n x="31"/>
        <n x="30"/>
        <n x="32"/>
      </t>
    </mdx>
    <mdx n="0" f="v">
      <t c="3" si="1">
        <n x="31"/>
        <n x="30"/>
        <n x="43"/>
      </t>
    </mdx>
    <mdx n="0" f="v">
      <t c="3" si="1">
        <n x="31"/>
        <n x="30"/>
        <n x="179"/>
      </t>
    </mdx>
    <mdx n="0" f="v">
      <t c="3" si="1">
        <n x="31"/>
        <n x="30"/>
        <n x="95"/>
      </t>
    </mdx>
    <mdx n="0" f="v">
      <t c="3" si="1">
        <n x="31"/>
        <n x="30"/>
        <n x="347"/>
      </t>
    </mdx>
    <mdx n="0" f="v">
      <t c="3" si="1">
        <n x="31"/>
        <n x="30"/>
        <n x="79"/>
      </t>
    </mdx>
    <mdx n="0" f="v">
      <t c="3" si="1">
        <n x="31"/>
        <n x="30"/>
        <n x="100"/>
      </t>
    </mdx>
    <mdx n="0" f="v">
      <t c="3" si="1">
        <n x="31"/>
        <n x="30"/>
        <n x="332"/>
      </t>
    </mdx>
    <mdx n="0" f="v">
      <t c="3" si="1">
        <n x="31"/>
        <n x="30"/>
        <n x="108"/>
      </t>
    </mdx>
    <mdx n="0" f="v">
      <t c="3" si="1">
        <n x="31"/>
        <n x="30"/>
        <n x="47"/>
      </t>
    </mdx>
    <mdx n="0" f="v">
      <t c="3" si="1">
        <n x="31"/>
        <n x="30"/>
        <n x="293"/>
      </t>
    </mdx>
    <mdx n="0" f="v">
      <t c="3" si="1">
        <n x="31"/>
        <n x="30"/>
        <n x="156"/>
      </t>
    </mdx>
    <mdx n="0" f="v">
      <t c="3" si="1">
        <n x="31"/>
        <n x="30"/>
        <n x="64"/>
      </t>
    </mdx>
    <mdx n="0" f="v">
      <t c="3" si="1">
        <n x="31"/>
        <n x="30"/>
        <n x="238"/>
      </t>
    </mdx>
    <mdx n="0" f="v">
      <t c="3" si="1">
        <n x="31"/>
        <n x="30"/>
        <n x="266"/>
      </t>
    </mdx>
    <mdx n="0" f="v">
      <t c="3" si="1">
        <n x="31"/>
        <n x="30"/>
        <n x="93"/>
      </t>
    </mdx>
    <mdx n="0" f="v">
      <t c="3" si="1">
        <n x="31"/>
        <n x="30"/>
        <n x="227"/>
      </t>
    </mdx>
    <mdx n="0" f="v">
      <t c="3" si="1">
        <n x="31"/>
        <n x="30"/>
        <n x="339"/>
      </t>
    </mdx>
    <mdx n="0" f="v">
      <t c="3" si="1">
        <n x="31"/>
        <n x="30"/>
        <n x="181"/>
      </t>
    </mdx>
    <mdx n="0" f="v">
      <t c="3" si="1">
        <n x="31"/>
        <n x="30"/>
        <n x="335"/>
      </t>
    </mdx>
    <mdx n="0" f="v">
      <t c="3" si="1">
        <n x="31"/>
        <n x="30"/>
        <n x="161"/>
      </t>
    </mdx>
    <mdx n="0" f="v">
      <t c="3" si="1">
        <n x="31"/>
        <n x="30"/>
        <n x="89"/>
      </t>
    </mdx>
    <mdx n="0" f="v">
      <t c="3" si="1">
        <n x="31"/>
        <n x="30"/>
        <n x="40"/>
      </t>
    </mdx>
    <mdx n="0" f="v">
      <t c="3" si="1">
        <n x="31"/>
        <n x="30"/>
        <n x="325"/>
      </t>
    </mdx>
    <mdx n="0" f="v">
      <t c="3" si="1">
        <n x="31"/>
        <n x="30"/>
        <n x="314"/>
      </t>
    </mdx>
    <mdx n="0" f="v">
      <t c="3" si="1">
        <n x="31"/>
        <n x="30"/>
        <n x="65"/>
      </t>
    </mdx>
    <mdx n="0" f="v">
      <t c="3" si="1">
        <n x="31"/>
        <n x="30"/>
        <n x="251"/>
      </t>
    </mdx>
    <mdx n="0" f="v">
      <t c="3" si="1">
        <n x="31"/>
        <n x="30"/>
        <n x="193"/>
      </t>
    </mdx>
    <mdx n="0" f="v">
      <t c="3" si="1">
        <n x="31"/>
        <n x="30"/>
        <n x="348"/>
      </t>
    </mdx>
    <mdx n="0" f="v">
      <t c="3" si="1">
        <n x="31"/>
        <n x="30"/>
        <n x="211"/>
      </t>
    </mdx>
    <mdx n="0" f="v">
      <t c="3" si="1">
        <n x="31"/>
        <n x="30"/>
        <n x="197"/>
      </t>
    </mdx>
    <mdx n="0" f="v">
      <t c="3" si="1">
        <n x="31"/>
        <n x="30"/>
        <n x="36"/>
      </t>
    </mdx>
    <mdx n="0" f="v">
      <t c="3" si="1">
        <n x="31"/>
        <n x="30"/>
        <n x="344"/>
      </t>
    </mdx>
    <mdx n="0" f="v">
      <t c="3" si="1">
        <n x="31"/>
        <n x="30"/>
        <n x="175"/>
      </t>
    </mdx>
    <mdx n="0" f="v">
      <t c="3" si="1">
        <n x="31"/>
        <n x="30"/>
        <n x="232"/>
      </t>
    </mdx>
    <mdx n="0" f="v">
      <t c="3" si="1">
        <n x="31"/>
        <n x="30"/>
        <n x="123"/>
      </t>
    </mdx>
    <mdx n="0" f="v">
      <t c="3" si="1">
        <n x="31"/>
        <n x="30"/>
        <n x="173"/>
      </t>
    </mdx>
    <mdx n="0" f="v">
      <t c="3" si="1">
        <n x="31"/>
        <n x="30"/>
        <n x="151"/>
      </t>
    </mdx>
    <mdx n="0" f="v">
      <t c="3" si="1">
        <n x="31"/>
        <n x="30"/>
        <n x="242"/>
      </t>
    </mdx>
    <mdx n="0" f="v">
      <t c="3" si="1">
        <n x="31"/>
        <n x="30"/>
        <n x="304"/>
      </t>
    </mdx>
    <mdx n="0" f="v">
      <t c="3" si="1">
        <n x="31"/>
        <n x="30"/>
        <n x="205"/>
      </t>
    </mdx>
    <mdx n="0" f="v">
      <t c="3" si="1">
        <n x="31"/>
        <n x="30"/>
        <n x="190"/>
      </t>
    </mdx>
    <mdx n="0" f="v">
      <t c="3" si="1">
        <n x="31"/>
        <n x="30"/>
        <n x="283"/>
      </t>
    </mdx>
    <mdx n="0" f="v">
      <t c="3" si="1">
        <n x="31"/>
        <n x="30"/>
        <n x="196"/>
      </t>
    </mdx>
    <mdx n="0" f="v">
      <t c="3" si="1">
        <n x="31"/>
        <n x="30"/>
        <n x="130"/>
      </t>
    </mdx>
    <mdx n="0" f="v">
      <t c="3" si="1">
        <n x="31"/>
        <n x="30"/>
        <n x="82"/>
      </t>
    </mdx>
    <mdx n="0" f="v">
      <t c="3" si="1">
        <n x="31"/>
        <n x="30"/>
        <n x="121"/>
      </t>
    </mdx>
    <mdx n="0" f="v">
      <t c="3" si="1">
        <n x="31"/>
        <n x="30"/>
        <n x="298"/>
      </t>
    </mdx>
    <mdx n="0" f="v">
      <t c="3" si="1">
        <n x="31"/>
        <n x="30"/>
        <n x="63"/>
      </t>
    </mdx>
    <mdx n="0" f="v">
      <t c="3" si="1">
        <n x="31"/>
        <n x="30"/>
        <n x="217"/>
      </t>
    </mdx>
    <mdx n="0" f="v">
      <t c="3" si="1">
        <n x="31"/>
        <n x="30"/>
        <n x="167"/>
      </t>
    </mdx>
    <mdx n="0" f="v">
      <t c="3" si="1">
        <n x="31"/>
        <n x="30"/>
        <n x="103"/>
      </t>
    </mdx>
    <mdx n="0" f="v">
      <t c="3" si="1">
        <n x="31"/>
        <n x="30"/>
        <n x="229"/>
      </t>
    </mdx>
    <mdx n="0" f="v">
      <t c="3" si="1">
        <n x="31"/>
        <n x="30"/>
        <n x="340"/>
      </t>
    </mdx>
    <mdx n="0" f="v">
      <t c="3" si="1">
        <n x="31"/>
        <n x="30"/>
        <n x="203"/>
      </t>
    </mdx>
    <mdx n="0" f="v">
      <t c="3" si="1">
        <n x="31"/>
        <n x="30"/>
        <n x="87"/>
      </t>
    </mdx>
    <mdx n="0" f="v">
      <t c="3" si="1">
        <n x="31"/>
        <n x="30"/>
        <n x="61"/>
      </t>
    </mdx>
    <mdx n="0" f="v">
      <t c="3" si="1">
        <n x="31"/>
        <n x="30"/>
        <n x="265"/>
      </t>
    </mdx>
    <mdx n="0" f="v">
      <t c="3" si="1">
        <n x="31"/>
        <n x="30"/>
        <n x="185"/>
      </t>
    </mdx>
    <mdx n="0" f="v">
      <t c="3" si="1">
        <n x="31"/>
        <n x="30"/>
        <n x="133"/>
      </t>
    </mdx>
    <mdx n="0" f="v">
      <t c="3" si="1">
        <n x="31"/>
        <n x="30"/>
        <n x="68"/>
      </t>
    </mdx>
    <mdx n="0" f="v">
      <t c="3" si="1">
        <n x="31"/>
        <n x="30"/>
        <n x="336"/>
      </t>
    </mdx>
    <mdx n="0" f="v">
      <t c="3" si="1">
        <n x="31"/>
        <n x="30"/>
        <n x="59"/>
      </t>
    </mdx>
    <mdx n="0" f="v">
      <t c="3" si="1">
        <n x="31"/>
        <n x="30"/>
        <n x="97"/>
      </t>
    </mdx>
    <mdx n="0" f="v">
      <t c="3" si="1">
        <n x="31"/>
        <n x="30"/>
        <n x="287"/>
      </t>
    </mdx>
    <mdx n="0" f="v">
      <t c="3" si="1">
        <n x="31"/>
        <n x="30"/>
        <n x="52"/>
      </t>
    </mdx>
    <mdx n="0" f="v">
      <t c="3" si="1">
        <n x="31"/>
        <n x="30"/>
        <n x="37"/>
      </t>
    </mdx>
    <mdx n="0" f="v">
      <t c="3" si="1">
        <n x="31"/>
        <n x="30"/>
        <n x="176"/>
      </t>
    </mdx>
    <mdx n="0" f="v">
      <t c="3" si="1">
        <n x="31"/>
        <n x="30"/>
        <n x="200"/>
      </t>
    </mdx>
    <mdx n="0" f="v">
      <t c="3" si="1">
        <n x="31"/>
        <n x="30"/>
        <n x="312"/>
      </t>
    </mdx>
    <mdx n="0" f="v">
      <t c="3" si="1">
        <n x="31"/>
        <n x="30"/>
        <n x="286"/>
      </t>
    </mdx>
    <mdx n="0" f="v">
      <t c="3" si="1">
        <n x="31"/>
        <n x="30"/>
        <n x="86"/>
      </t>
    </mdx>
    <mdx n="0" f="v">
      <t c="3" si="1">
        <n x="31"/>
        <n x="30"/>
        <n x="72"/>
      </t>
    </mdx>
    <mdx n="0" f="v">
      <t c="3" si="1">
        <n x="31"/>
        <n x="30"/>
        <n x="88"/>
      </t>
    </mdx>
    <mdx n="0" f="v">
      <t c="3" si="1">
        <n x="31"/>
        <n x="30"/>
        <n x="331"/>
      </t>
    </mdx>
    <mdx n="0" f="v">
      <t c="3" si="1">
        <n x="31"/>
        <n x="30"/>
        <n x="132"/>
      </t>
    </mdx>
    <mdx n="0" f="v">
      <t c="3" si="1">
        <n x="31"/>
        <n x="30"/>
        <n x="315"/>
      </t>
    </mdx>
    <mdx n="0" f="v">
      <t c="3" si="1">
        <n x="31"/>
        <n x="30"/>
        <n x="60"/>
      </t>
    </mdx>
    <mdx n="0" f="v">
      <t c="3" si="1">
        <n x="31"/>
        <n x="30"/>
        <n x="333"/>
      </t>
    </mdx>
    <mdx n="0" f="v">
      <t c="3" si="1">
        <n x="31"/>
        <n x="30"/>
        <n x="279"/>
      </t>
    </mdx>
    <mdx n="0" f="v">
      <t c="3" si="1">
        <n x="31"/>
        <n x="30"/>
        <n x="33"/>
      </t>
    </mdx>
    <mdx n="0" f="v">
      <t c="3" si="1">
        <n x="31"/>
        <n x="30"/>
        <n x="55"/>
      </t>
    </mdx>
    <mdx n="0" f="v">
      <t c="3" si="1">
        <n x="31"/>
        <n x="30"/>
        <n x="174"/>
      </t>
    </mdx>
    <mdx n="0" f="v">
      <t c="3" si="1">
        <n x="31"/>
        <n x="30"/>
        <n x="67"/>
      </t>
    </mdx>
    <mdx n="0" f="v">
      <t c="3" si="1">
        <n x="31"/>
        <n x="30"/>
        <n x="292"/>
      </t>
    </mdx>
    <mdx n="0" f="v">
      <t c="3" si="1">
        <n x="31"/>
        <n x="30"/>
        <n x="215"/>
      </t>
    </mdx>
    <mdx n="0" f="v">
      <t c="3" si="1">
        <n x="31"/>
        <n x="30"/>
        <n x="264"/>
      </t>
    </mdx>
    <mdx n="0" f="v">
      <t c="3" si="1">
        <n x="31"/>
        <n x="30"/>
        <n x="302"/>
      </t>
    </mdx>
    <mdx n="0" f="v">
      <t c="3" si="1">
        <n x="31"/>
        <n x="30"/>
        <n x="328"/>
      </t>
    </mdx>
    <mdx n="0" f="v">
      <t c="3" si="1">
        <n x="31"/>
        <n x="30"/>
        <n x="306"/>
      </t>
    </mdx>
    <mdx n="0" f="v">
      <t c="3" si="1">
        <n x="31"/>
        <n x="30"/>
        <n x="310"/>
      </t>
    </mdx>
    <mdx n="0" f="v">
      <t c="3" si="1">
        <n x="31"/>
        <n x="30"/>
        <n x="117"/>
      </t>
    </mdx>
    <mdx n="0" f="v">
      <t c="3" si="1">
        <n x="31"/>
        <n x="30"/>
        <n x="219"/>
      </t>
    </mdx>
    <mdx n="0" f="v">
      <t c="3" si="1">
        <n x="31"/>
        <n x="30"/>
        <n x="351"/>
      </t>
    </mdx>
    <mdx n="0" f="v">
      <t c="3" si="1">
        <n x="31"/>
        <n x="30"/>
        <n x="194"/>
      </t>
    </mdx>
    <mdx n="0" f="v">
      <t c="3" si="1">
        <n x="31"/>
        <n x="30"/>
        <n x="319"/>
      </t>
    </mdx>
    <mdx n="0" f="v">
      <t c="3" si="1">
        <n x="31"/>
        <n x="30"/>
        <n x="177"/>
      </t>
    </mdx>
    <mdx n="0" f="v">
      <t c="3" si="1">
        <n x="31"/>
        <n x="30"/>
        <n x="110"/>
      </t>
    </mdx>
    <mdx n="0" f="v">
      <t c="3" si="1">
        <n x="31"/>
        <n x="30"/>
        <n x="338"/>
      </t>
    </mdx>
    <mdx n="0" f="v">
      <t c="3" si="1">
        <n x="31"/>
        <n x="30"/>
        <n x="170"/>
      </t>
    </mdx>
    <mdx n="0" f="v">
      <t c="3" si="1">
        <n x="31"/>
        <n x="30"/>
        <n x="131"/>
      </t>
    </mdx>
    <mdx n="0" f="v">
      <t c="3" si="1">
        <n x="31"/>
        <n x="30"/>
        <n x="254"/>
      </t>
    </mdx>
    <mdx n="0" f="v">
      <t c="3" si="1">
        <n x="31"/>
        <n x="30"/>
        <n x="237"/>
      </t>
    </mdx>
    <mdx n="0" f="v">
      <t c="3" si="1">
        <n x="31"/>
        <n x="30"/>
        <n x="58"/>
      </t>
    </mdx>
    <mdx n="0" f="v">
      <t c="3" si="1">
        <n x="31"/>
        <n x="30"/>
        <n x="208"/>
      </t>
    </mdx>
    <mdx n="0" f="v">
      <t c="3" si="1">
        <n x="31"/>
        <n x="30"/>
        <n x="230"/>
      </t>
    </mdx>
    <mdx n="0" f="v">
      <t c="3" si="1">
        <n x="31"/>
        <n x="30"/>
        <n x="98"/>
      </t>
    </mdx>
    <mdx n="0" f="v">
      <t c="3" si="1">
        <n x="31"/>
        <n x="30"/>
        <n x="261"/>
      </t>
    </mdx>
    <mdx n="0" f="v">
      <t c="3" si="1">
        <n x="31"/>
        <n x="30"/>
        <n x="262"/>
      </t>
    </mdx>
    <mdx n="0" f="v">
      <t c="3" si="1">
        <n x="31"/>
        <n x="30"/>
        <n x="180"/>
      </t>
    </mdx>
    <mdx n="0" f="v">
      <t c="3" si="1">
        <n x="31"/>
        <n x="30"/>
        <n x="136"/>
      </t>
    </mdx>
    <mdx n="0" f="v">
      <t c="3" si="1">
        <n x="31"/>
        <n x="30"/>
        <n x="343"/>
      </t>
    </mdx>
    <mdx n="0" f="v">
      <t c="3" si="1">
        <n x="31"/>
        <n x="30"/>
        <n x="322"/>
      </t>
    </mdx>
    <mdx n="0" f="v">
      <t c="3" si="1">
        <n x="31"/>
        <n x="30"/>
        <n x="77"/>
      </t>
    </mdx>
    <mdx n="0" f="v">
      <t c="3" si="1">
        <n x="31"/>
        <n x="30"/>
        <n x="225"/>
      </t>
    </mdx>
    <mdx n="0" f="v">
      <t c="3" si="1">
        <n x="31"/>
        <n x="30"/>
        <n x="349"/>
      </t>
    </mdx>
    <mdx n="0" f="v">
      <t c="3" si="1">
        <n x="31"/>
        <n x="30"/>
        <n x="263"/>
      </t>
    </mdx>
    <mdx n="0" f="v">
      <t c="3" si="1">
        <n x="31"/>
        <n x="30"/>
        <n x="45"/>
      </t>
    </mdx>
    <mdx n="0" f="v">
      <t c="3" si="1">
        <n x="31"/>
        <n x="30"/>
        <n x="54"/>
      </t>
    </mdx>
    <mdx n="0" f="v">
      <t c="3" si="1">
        <n x="31"/>
        <n x="30"/>
        <n x="80"/>
      </t>
    </mdx>
    <mdx n="0" f="v">
      <t c="3" si="1">
        <n x="31"/>
        <n x="30"/>
        <n x="149"/>
      </t>
    </mdx>
    <mdx n="0" f="v">
      <t c="3" si="1">
        <n x="31"/>
        <n x="30"/>
        <n x="289"/>
      </t>
    </mdx>
    <mdx n="0" f="v">
      <t c="3" si="1">
        <n x="31"/>
        <n x="30"/>
        <n x="109"/>
      </t>
    </mdx>
    <mdx n="0" f="v">
      <t c="3" si="1">
        <n x="31"/>
        <n x="30"/>
        <n x="239"/>
      </t>
    </mdx>
    <mdx n="0" f="v">
      <t c="3" si="1">
        <n x="31"/>
        <n x="30"/>
        <n x="141"/>
      </t>
    </mdx>
    <mdx n="0" f="v">
      <t c="3" si="1">
        <n x="31"/>
        <n x="30"/>
        <n x="102"/>
      </t>
    </mdx>
    <mdx n="0" f="v">
      <t c="3" si="1">
        <n x="31"/>
        <n x="30"/>
        <n x="150"/>
      </t>
    </mdx>
    <mdx n="0" f="v">
      <t c="3" si="1">
        <n x="31"/>
        <n x="30"/>
        <n x="153"/>
      </t>
    </mdx>
    <mdx n="0" f="v">
      <t c="3" si="1">
        <n x="31"/>
        <n x="30"/>
        <n x="127"/>
      </t>
    </mdx>
    <mdx n="0" f="v">
      <t c="3" si="1">
        <n x="31"/>
        <n x="30"/>
        <n x="277"/>
      </t>
    </mdx>
    <mdx n="0" f="v">
      <t c="3" si="1">
        <n x="31"/>
        <n x="30"/>
        <n x="324"/>
      </t>
    </mdx>
    <mdx n="0" f="v">
      <t c="3" si="1">
        <n x="31"/>
        <n x="30"/>
        <n x="281"/>
      </t>
    </mdx>
    <mdx n="0" f="v">
      <t c="3" si="1">
        <n x="31"/>
        <n x="30"/>
        <n x="346"/>
      </t>
    </mdx>
    <mdx n="0" f="v">
      <t c="3" si="1">
        <n x="31"/>
        <n x="30"/>
        <n x="189"/>
      </t>
    </mdx>
    <mdx n="0" f="v">
      <t c="3" si="1">
        <n x="31"/>
        <n x="30"/>
        <n x="42"/>
      </t>
    </mdx>
    <mdx n="0" f="v">
      <t c="3" si="1">
        <n x="31"/>
        <n x="30"/>
        <n x="256"/>
      </t>
    </mdx>
    <mdx n="0" f="v">
      <t c="3" si="1">
        <n x="31"/>
        <n x="30"/>
        <n x="146"/>
      </t>
    </mdx>
    <mdx n="0" f="v">
      <t c="3" si="1">
        <n x="31"/>
        <n x="30"/>
        <n x="142"/>
      </t>
    </mdx>
    <mdx n="0" f="v">
      <t c="3" si="1">
        <n x="31"/>
        <n x="30"/>
        <n x="280"/>
      </t>
    </mdx>
    <mdx n="0" f="v">
      <t c="3" si="1">
        <n x="31"/>
        <n x="30"/>
        <n x="252"/>
      </t>
    </mdx>
    <mdx n="0" f="v">
      <t c="3" si="1">
        <n x="31"/>
        <n x="30"/>
        <n x="114"/>
      </t>
    </mdx>
    <mdx n="0" f="v">
      <t c="3" si="1">
        <n x="31"/>
        <n x="30"/>
        <n x="214"/>
      </t>
    </mdx>
    <mdx n="0" f="v">
      <t c="3" si="1">
        <n x="31"/>
        <n x="30"/>
        <n x="51"/>
      </t>
    </mdx>
    <mdx n="0" f="v">
      <t c="3" si="1">
        <n x="31"/>
        <n x="30"/>
        <n x="195"/>
      </t>
    </mdx>
    <mdx n="0" f="v">
      <t c="3" si="1">
        <n x="31"/>
        <n x="30"/>
        <n x="84"/>
      </t>
    </mdx>
    <mdx n="0" f="v">
      <t c="3" si="1">
        <n x="31"/>
        <n x="30"/>
        <n x="209"/>
      </t>
    </mdx>
    <mdx n="0" f="v">
      <t c="3" si="1">
        <n x="31"/>
        <n x="30"/>
        <n x="345"/>
      </t>
    </mdx>
    <mdx n="0" f="v">
      <t c="3" si="1">
        <n x="31"/>
        <n x="30"/>
        <n x="99"/>
      </t>
    </mdx>
    <mdx n="0" f="v">
      <t c="3" si="1">
        <n x="31"/>
        <n x="30"/>
        <n x="107"/>
      </t>
    </mdx>
    <mdx n="0" f="v">
      <t c="3" si="1">
        <n x="31"/>
        <n x="30"/>
        <n x="192"/>
      </t>
    </mdx>
    <mdx n="0" f="v">
      <t c="3" si="1">
        <n x="31"/>
        <n x="30"/>
        <n x="276"/>
      </t>
    </mdx>
    <mdx n="0" f="v">
      <t c="3" si="1">
        <n x="31"/>
        <n x="30"/>
        <n x="273"/>
      </t>
    </mdx>
    <mdx n="0" f="v">
      <t c="3" si="1">
        <n x="31"/>
        <n x="30"/>
        <n x="253"/>
      </t>
    </mdx>
    <mdx n="0" f="v">
      <t c="3" si="1">
        <n x="31"/>
        <n x="30"/>
        <n x="288"/>
      </t>
    </mdx>
    <mdx n="0" f="v">
      <t c="3" si="1">
        <n x="31"/>
        <n x="30"/>
        <n x="337"/>
      </t>
    </mdx>
    <mdx n="0" f="v">
      <t c="3" si="1">
        <n x="31"/>
        <n x="30"/>
        <n x="140"/>
      </t>
    </mdx>
    <mdx n="0" f="v">
      <t c="3" si="1">
        <n x="31"/>
        <n x="30"/>
        <n x="83"/>
      </t>
    </mdx>
    <mdx n="0" f="v">
      <t c="3" si="1">
        <n x="31"/>
        <n x="30"/>
        <n x="178"/>
      </t>
    </mdx>
    <mdx n="0" f="v">
      <t c="3" si="1">
        <n x="31"/>
        <n x="30"/>
        <n x="85"/>
      </t>
    </mdx>
    <mdx n="0" f="v">
      <t c="3" si="1">
        <n x="31"/>
        <n x="30"/>
        <n x="41"/>
      </t>
    </mdx>
    <mdx n="0" f="v">
      <t c="3" si="1">
        <n x="31"/>
        <n x="30"/>
        <n x="152"/>
      </t>
    </mdx>
    <mdx n="0" f="v">
      <t c="3" si="1">
        <n x="31"/>
        <n x="30"/>
        <n x="323"/>
      </t>
    </mdx>
    <mdx n="0" f="v">
      <t c="3" si="1">
        <n x="31"/>
        <n x="30"/>
        <n x="236"/>
      </t>
    </mdx>
    <mdx n="0" f="v">
      <t c="3" si="1">
        <n x="31"/>
        <n x="30"/>
        <n x="267"/>
      </t>
    </mdx>
    <mdx n="0" f="v">
      <t c="3" si="1">
        <n x="31"/>
        <n x="30"/>
        <n x="342"/>
      </t>
    </mdx>
    <mdx n="0" f="v">
      <t c="3" si="1">
        <n x="31"/>
        <n x="30"/>
        <n x="275"/>
      </t>
    </mdx>
    <mdx n="0" f="v">
      <t c="3" si="1">
        <n x="31"/>
        <n x="30"/>
        <n x="316"/>
      </t>
    </mdx>
    <mdx n="0" f="v">
      <t c="3" si="1">
        <n x="31"/>
        <n x="30"/>
        <n x="66"/>
      </t>
    </mdx>
    <mdx n="0" f="v">
      <t c="3" si="1">
        <n x="31"/>
        <n x="30"/>
        <n x="75"/>
      </t>
    </mdx>
    <mdx n="0" f="v">
      <t c="3" si="1">
        <n x="31"/>
        <n x="30"/>
        <n x="201"/>
      </t>
    </mdx>
    <mdx n="0" f="v">
      <t c="3" si="1">
        <n x="31"/>
        <n x="30"/>
        <n x="206"/>
      </t>
    </mdx>
    <mdx n="0" f="v">
      <t c="3" si="1">
        <n x="31"/>
        <n x="30"/>
        <n x="307"/>
      </t>
    </mdx>
    <mdx n="0" f="v">
      <t c="3" si="1">
        <n x="31"/>
        <n x="30"/>
        <n x="250"/>
      </t>
    </mdx>
    <mdx n="0" f="v">
      <t c="3" si="1">
        <n x="31"/>
        <n x="30"/>
        <n x="202"/>
      </t>
    </mdx>
    <mdx n="0" f="v">
      <t c="3" si="1">
        <n x="31"/>
        <n x="30"/>
        <n x="226"/>
      </t>
    </mdx>
    <mdx n="0" f="v">
      <t c="3" si="1">
        <n x="31"/>
        <n x="30"/>
        <n x="223"/>
      </t>
    </mdx>
    <mdx n="0" f="v">
      <t c="3" si="1">
        <n x="31"/>
        <n x="30"/>
        <n x="119"/>
      </t>
    </mdx>
    <mdx n="0" f="v">
      <t c="3" si="1">
        <n x="31"/>
        <n x="30"/>
        <n x="116"/>
      </t>
    </mdx>
    <mdx n="0" f="v">
      <t c="3" si="1">
        <n x="31"/>
        <n x="30"/>
        <n x="143"/>
      </t>
    </mdx>
    <mdx n="0" f="v">
      <t c="3" si="1">
        <n x="31"/>
        <n x="30"/>
        <n x="301"/>
      </t>
    </mdx>
    <mdx n="0" f="v">
      <t c="3" si="1">
        <n x="31"/>
        <n x="30"/>
        <n x="341"/>
      </t>
    </mdx>
    <mdx n="0" f="v">
      <t c="3" si="1">
        <n x="31"/>
        <n x="30"/>
        <n x="144"/>
      </t>
    </mdx>
    <mdx n="0" f="v">
      <t c="3" si="1">
        <n x="31"/>
        <n x="30"/>
        <n x="154"/>
      </t>
    </mdx>
    <mdx n="0" f="v">
      <t c="3" si="1">
        <n x="31"/>
        <n x="30"/>
        <n x="245"/>
      </t>
    </mdx>
    <mdx n="0" f="v">
      <t c="3" si="1">
        <n x="31"/>
        <n x="30"/>
        <n x="57"/>
      </t>
    </mdx>
    <mdx n="0" f="v">
      <t c="3" si="1">
        <n x="31"/>
        <n x="30"/>
        <n x="104"/>
      </t>
    </mdx>
    <mdx n="0" f="v">
      <t c="3" si="1">
        <n x="31"/>
        <n x="30"/>
        <n x="69"/>
      </t>
    </mdx>
    <mdx n="0" f="v">
      <t c="3" si="1">
        <n x="31"/>
        <n x="30"/>
        <n x="274"/>
      </t>
    </mdx>
    <mdx n="0" f="v">
      <t c="3" si="1">
        <n x="31"/>
        <n x="30"/>
        <n x="71"/>
      </t>
    </mdx>
    <mdx n="0" f="v">
      <t c="3" si="1">
        <n x="31"/>
        <n x="30"/>
        <n x="155"/>
      </t>
    </mdx>
    <mdx n="0" f="v">
      <t c="3" si="1">
        <n x="31"/>
        <n x="30"/>
        <n x="111"/>
      </t>
    </mdx>
    <mdx n="0" f="v">
      <t c="3" si="1">
        <n x="31"/>
        <n x="30"/>
        <n x="296"/>
      </t>
    </mdx>
    <mdx n="0" f="v">
      <t c="3" si="1">
        <n x="31"/>
        <n x="30"/>
        <n x="182"/>
      </t>
    </mdx>
    <mdx n="0" f="v">
      <t c="3" si="1">
        <n x="31"/>
        <n x="30"/>
        <n x="94"/>
      </t>
    </mdx>
    <mdx n="0" f="v">
      <t c="3" si="1">
        <n x="31"/>
        <n x="30"/>
        <n x="35"/>
      </t>
    </mdx>
    <mdx n="0" f="v">
      <t c="3" si="1">
        <n x="31"/>
        <n x="30"/>
        <n x="120"/>
      </t>
    </mdx>
    <mdx n="0" f="v">
      <t c="3" si="1">
        <n x="31"/>
        <n x="30"/>
        <n x="90"/>
      </t>
    </mdx>
    <mdx n="0" f="v">
      <t c="3" si="1">
        <n x="31"/>
        <n x="30"/>
        <n x="199"/>
      </t>
    </mdx>
    <mdx n="0" f="v">
      <t c="3" si="1">
        <n x="31"/>
        <n x="30"/>
        <n x="210"/>
      </t>
    </mdx>
    <mdx n="0" f="v">
      <t c="3" si="1">
        <n x="31"/>
        <n x="30"/>
        <n x="318"/>
      </t>
    </mdx>
    <mdx n="0" f="v">
      <t c="3" si="1">
        <n x="31"/>
        <n x="30"/>
        <n x="218"/>
      </t>
    </mdx>
    <mdx n="0" f="v">
      <t c="3" si="1">
        <n x="31"/>
        <n x="30"/>
        <n x="284"/>
      </t>
    </mdx>
    <mdx n="0" f="v">
      <t c="3" si="1">
        <n x="31"/>
        <n x="30"/>
        <n x="56"/>
      </t>
    </mdx>
    <mdx n="0" f="v">
      <t c="3" si="1">
        <n x="31"/>
        <n x="30"/>
        <n x="350"/>
      </t>
    </mdx>
    <mdx n="0" f="v">
      <t c="3" si="1">
        <n x="31"/>
        <n x="30"/>
        <n x="62"/>
      </t>
    </mdx>
    <mdx n="0" f="v">
      <t c="3" si="1">
        <n x="31"/>
        <n x="30"/>
        <n x="243"/>
      </t>
    </mdx>
    <mdx n="0" f="v">
      <t c="3" si="1">
        <n x="31"/>
        <n x="30"/>
        <n x="220"/>
      </t>
    </mdx>
    <mdx n="0" f="v">
      <t c="3" si="1">
        <n x="31"/>
        <n x="30"/>
        <n x="198"/>
      </t>
    </mdx>
    <mdx n="0" f="v">
      <t c="3" si="1">
        <n x="31"/>
        <n x="30"/>
        <n x="278"/>
      </t>
    </mdx>
    <mdx n="0" f="v">
      <t c="3" si="1">
        <n x="31"/>
        <n x="30"/>
        <n x="145"/>
      </t>
    </mdx>
    <mdx n="0" f="v">
      <t c="3" si="1">
        <n x="31"/>
        <n x="30"/>
        <n x="303"/>
      </t>
    </mdx>
    <mdx n="0" f="v">
      <t c="3" si="1">
        <n x="31"/>
        <n x="30"/>
        <n x="168"/>
      </t>
    </mdx>
    <mdx n="0" f="v">
      <t c="3" si="1">
        <n x="31"/>
        <n x="30"/>
        <n x="321"/>
      </t>
    </mdx>
    <mdx n="0" f="v">
      <t c="3" si="1">
        <n x="31"/>
        <n x="30"/>
        <n x="78"/>
      </t>
    </mdx>
    <mdx n="0" f="v">
      <t c="3" si="1">
        <n x="31"/>
        <n x="30"/>
        <n x="329"/>
      </t>
    </mdx>
    <mdx n="0" f="v">
      <t c="3" si="1">
        <n x="31"/>
        <n x="30"/>
        <n x="187"/>
      </t>
    </mdx>
    <mdx n="0" f="v">
      <t c="3" si="1">
        <n x="31"/>
        <n x="30"/>
        <n x="166"/>
      </t>
    </mdx>
    <mdx n="0" f="v">
      <t c="3" si="1">
        <n x="31"/>
        <n x="30"/>
        <n x="81"/>
      </t>
    </mdx>
    <mdx n="0" f="v">
      <t c="3" si="1">
        <n x="31"/>
        <n x="30"/>
        <n x="147"/>
      </t>
    </mdx>
    <mdx n="0" f="v">
      <t c="3" si="1">
        <n x="31"/>
        <n x="30"/>
        <n x="241"/>
      </t>
    </mdx>
    <mdx n="0" f="v">
      <t c="3" si="1">
        <n x="31"/>
        <n x="30"/>
        <n x="122"/>
      </t>
    </mdx>
    <mdx n="0" f="v">
      <t c="3" si="1">
        <n x="31"/>
        <n x="30"/>
        <n x="259"/>
      </t>
    </mdx>
    <mdx n="0" f="v">
      <t c="3" si="1">
        <n x="31"/>
        <n x="30"/>
        <n x="53"/>
      </t>
    </mdx>
    <mdx n="0" f="v">
      <t c="3" si="1">
        <n x="31"/>
        <n x="30"/>
        <n x="128"/>
      </t>
    </mdx>
    <mdx n="0" f="v">
      <t c="3" si="1">
        <n x="31"/>
        <n x="30"/>
        <n x="330"/>
      </t>
    </mdx>
    <mdx n="0" f="v">
      <t c="3" si="1">
        <n x="31"/>
        <n x="30"/>
        <n x="285"/>
      </t>
    </mdx>
    <mdx n="0" f="v">
      <t c="3" si="1">
        <n x="31"/>
        <n x="30"/>
        <n x="313"/>
      </t>
    </mdx>
    <mdx n="0" f="v">
      <t c="3" si="1">
        <n x="31"/>
        <n x="30"/>
        <n x="164"/>
      </t>
    </mdx>
    <mdx n="0" f="v">
      <t c="3" si="1">
        <n x="31"/>
        <n x="30"/>
        <n x="113"/>
      </t>
    </mdx>
    <mdx n="0" f="v">
      <t c="3" si="1">
        <n x="31"/>
        <n x="30"/>
        <n x="248"/>
      </t>
    </mdx>
    <mdx n="0" f="v">
      <t c="3" si="1">
        <n x="31"/>
        <n x="30"/>
        <n x="295"/>
      </t>
    </mdx>
    <mdx n="0" f="v">
      <t c="3" si="1">
        <n x="31"/>
        <n x="30"/>
        <n x="268"/>
      </t>
    </mdx>
    <mdx n="0" f="v">
      <t c="3" si="1">
        <n x="31"/>
        <n x="30"/>
        <n x="70"/>
      </t>
    </mdx>
    <mdx n="0" f="v">
      <t c="3" si="1">
        <n x="31"/>
        <n x="30"/>
        <n x="222"/>
      </t>
    </mdx>
    <mdx n="0" f="v">
      <t c="3" si="1">
        <n x="31"/>
        <n x="30"/>
        <n x="169"/>
      </t>
    </mdx>
    <mdx n="0" f="v">
      <t c="3" si="1">
        <n x="31"/>
        <n x="30"/>
        <n x="272"/>
      </t>
    </mdx>
    <mdx n="0" f="v">
      <t c="3" si="1">
        <n x="31"/>
        <n x="30"/>
        <n x="172"/>
      </t>
    </mdx>
    <mdx n="0" f="v">
      <t c="3" si="1">
        <n x="31"/>
        <n x="30"/>
        <n x="309"/>
      </t>
    </mdx>
    <mdx n="0" f="v">
      <t c="3" si="1">
        <n x="31"/>
        <n x="30"/>
        <n x="91"/>
      </t>
    </mdx>
    <mdx n="0" f="v">
      <t c="3" si="1">
        <n x="31"/>
        <n x="30"/>
        <n x="134"/>
      </t>
    </mdx>
    <mdx n="0" f="v">
      <t c="3" si="1">
        <n x="31"/>
        <n x="30"/>
        <n x="138"/>
      </t>
    </mdx>
    <mdx n="0" f="v">
      <t c="3" si="1">
        <n x="31"/>
        <n x="30"/>
        <n x="246"/>
      </t>
    </mdx>
    <mdx n="0" f="v">
      <t c="3" si="1">
        <n x="31"/>
        <n x="30"/>
        <n x="125"/>
      </t>
    </mdx>
    <mdx n="0" f="v">
      <t c="3" si="1">
        <n x="31"/>
        <n x="30"/>
        <n x="118"/>
      </t>
    </mdx>
    <mdx n="0" f="v">
      <t c="3" si="1">
        <n x="31"/>
        <n x="30"/>
        <n x="73"/>
      </t>
    </mdx>
    <mdx n="0" f="v">
      <t c="3" si="1">
        <n x="31"/>
        <n x="30"/>
        <n x="212"/>
      </t>
    </mdx>
    <mdx n="0" f="v">
      <t c="3" si="1">
        <n x="31"/>
        <n x="30"/>
        <n x="101"/>
      </t>
    </mdx>
    <mdx n="0" f="v">
      <t c="3" si="1">
        <n x="31"/>
        <n x="30"/>
        <n x="271"/>
      </t>
    </mdx>
    <mdx n="0" f="v">
      <t c="3" si="1">
        <n x="31"/>
        <n x="30"/>
        <n x="163"/>
      </t>
    </mdx>
    <mdx n="0" f="v">
      <t c="3" si="1">
        <n x="31"/>
        <n x="30"/>
        <n x="290"/>
      </t>
    </mdx>
    <mdx n="0" f="v">
      <t c="3" si="1">
        <n x="31"/>
        <n x="30"/>
        <n x="294"/>
      </t>
    </mdx>
    <mdx n="0" f="v">
      <t c="3" si="1">
        <n x="31"/>
        <n x="30"/>
        <n x="92"/>
      </t>
    </mdx>
    <mdx n="0" f="v">
      <t c="3" si="1">
        <n x="31"/>
        <n x="30"/>
        <n x="224"/>
      </t>
    </mdx>
    <mdx n="0" f="v">
      <t c="3" si="1">
        <n x="31"/>
        <n x="30"/>
        <n x="305"/>
      </t>
    </mdx>
    <mdx n="0" f="v">
      <t c="3" si="1">
        <n x="31"/>
        <n x="30"/>
        <n x="213"/>
      </t>
    </mdx>
    <mdx n="0" f="v">
      <t c="3" si="1">
        <n x="31"/>
        <n x="30"/>
        <n x="158"/>
      </t>
    </mdx>
    <mdx n="0" f="v">
      <t c="3" si="1">
        <n x="31"/>
        <n x="30"/>
        <n x="270"/>
      </t>
    </mdx>
    <mdx n="0" f="v">
      <t c="3" si="1">
        <n x="31"/>
        <n x="30"/>
        <n x="126"/>
      </t>
    </mdx>
    <mdx n="0" f="v">
      <t c="3" si="1">
        <n x="31"/>
        <n x="30"/>
        <n x="38"/>
      </t>
    </mdx>
    <mdx n="0" f="v">
      <t c="3" si="1">
        <n x="31"/>
        <n x="30"/>
        <n x="129"/>
      </t>
    </mdx>
    <mdx n="0" f="v">
      <t c="3" si="1">
        <n x="31"/>
        <n x="30"/>
        <n x="297"/>
      </t>
    </mdx>
    <mdx n="0" f="v">
      <t c="3" si="1">
        <n x="31"/>
        <n x="30"/>
        <n x="334"/>
      </t>
    </mdx>
    <mdx n="0" f="v">
      <t c="3" si="1">
        <n x="31"/>
        <n x="30"/>
        <n x="186"/>
      </t>
    </mdx>
    <mdx n="0" f="v">
      <t c="3" si="1">
        <n x="31"/>
        <n x="30"/>
        <n x="320"/>
      </t>
    </mdx>
    <mdx n="0" f="v">
      <t c="3" si="1">
        <n x="31"/>
        <n x="30"/>
        <n x="216"/>
      </t>
    </mdx>
    <mdx n="0" f="v">
      <t c="3" si="1">
        <n x="31"/>
        <n x="30"/>
        <n x="46"/>
      </t>
    </mdx>
    <mdx n="0" f="v">
      <t c="3" si="1">
        <n x="31"/>
        <n x="30"/>
        <n x="139"/>
      </t>
    </mdx>
    <mdx n="0" f="v">
      <t c="3" si="1">
        <n x="31"/>
        <n x="30"/>
        <n x="299"/>
      </t>
    </mdx>
    <mdx n="0" f="v">
      <t c="3" si="1">
        <n x="31"/>
        <n x="30"/>
        <n x="260"/>
      </t>
    </mdx>
    <mdx n="0" f="v">
      <t c="3" si="1">
        <n x="31"/>
        <n x="30"/>
        <n x="191"/>
      </t>
    </mdx>
    <mdx n="0" f="v">
      <t c="3" si="1">
        <n x="31"/>
        <n x="30"/>
        <n x="184"/>
      </t>
    </mdx>
    <mdx n="0" f="v">
      <t c="3" si="1">
        <n x="31"/>
        <n x="30"/>
        <n x="157"/>
      </t>
    </mdx>
    <mdx n="0" f="v">
      <t c="3" si="1">
        <n x="31"/>
        <n x="30"/>
        <n x="44"/>
      </t>
    </mdx>
    <mdx n="0" f="v">
      <t c="3" si="1">
        <n x="31"/>
        <n x="30"/>
        <n x="291"/>
      </t>
    </mdx>
    <mdx n="0" f="v">
      <t c="3" si="1">
        <n x="31"/>
        <n x="30"/>
        <n x="244"/>
      </t>
    </mdx>
    <mdx n="0" f="v">
      <t c="3" si="1">
        <n x="31"/>
        <n x="30"/>
        <n x="159"/>
      </t>
    </mdx>
    <mdx n="0" f="v">
      <t c="3" si="1">
        <n x="31"/>
        <n x="30"/>
        <n x="165"/>
      </t>
    </mdx>
    <mdx n="0" f="v">
      <t c="3" si="1">
        <n x="31"/>
        <n x="30"/>
        <n x="162"/>
      </t>
    </mdx>
    <mdx n="0" f="v">
      <t c="3" si="1">
        <n x="31"/>
        <n x="30"/>
        <n x="74"/>
      </t>
    </mdx>
    <mdx n="0" f="v">
      <t c="3" si="1">
        <n x="31"/>
        <n x="30"/>
        <n x="257"/>
      </t>
    </mdx>
    <mdx n="0" f="v">
      <t c="3" si="1">
        <n x="31"/>
        <n x="353"/>
        <n x="352"/>
      </t>
    </mdx>
    <mdx n="0" f="v">
      <t c="3" si="1">
        <n x="354"/>
        <n x="359"/>
        <n x="367"/>
      </t>
    </mdx>
    <mdx n="0" f="v">
      <t c="3" si="1">
        <n x="354"/>
        <n x="356"/>
        <n x="367"/>
      </t>
    </mdx>
    <mdx n="0" f="v">
      <t c="3" si="1">
        <n x="354"/>
        <n x="364"/>
        <n x="367"/>
      </t>
    </mdx>
    <mdx n="0" f="v">
      <t c="3" si="1">
        <n x="354"/>
        <n x="358"/>
        <n x="367"/>
      </t>
    </mdx>
    <mdx n="0" f="v">
      <t c="3" si="1">
        <n x="354"/>
        <n x="362"/>
        <n x="367"/>
      </t>
    </mdx>
    <mdx n="0" f="v">
      <t c="3" si="1">
        <n x="354"/>
        <n x="357"/>
        <n x="367"/>
      </t>
    </mdx>
    <mdx n="0" f="v">
      <t c="3" si="1">
        <n x="354"/>
        <n x="363"/>
        <n x="367"/>
      </t>
    </mdx>
    <mdx n="0" f="v">
      <t c="3" si="1">
        <n x="354"/>
        <n x="366"/>
        <n x="367"/>
      </t>
    </mdx>
    <mdx n="0" f="v">
      <t c="3" si="1">
        <n x="354"/>
        <n x="360"/>
        <n x="367"/>
      </t>
    </mdx>
    <mdx n="0" f="v">
      <t c="3" si="1">
        <n x="354"/>
        <n x="365"/>
        <n x="367"/>
      </t>
    </mdx>
    <mdx n="0" f="v">
      <t c="4" si="1">
        <n x="354"/>
        <n x="363"/>
        <n x="367"/>
        <n x="352"/>
      </t>
    </mdx>
    <mdx n="0" f="v">
      <t c="4" si="1">
        <n x="354"/>
        <n x="356"/>
        <n x="367"/>
        <n x="352"/>
      </t>
    </mdx>
    <mdx n="0" f="v">
      <t c="4" si="1">
        <n x="354"/>
        <n x="358"/>
        <n x="367"/>
        <n x="352"/>
      </t>
    </mdx>
    <mdx n="0" f="v">
      <t c="4" si="1">
        <n x="354"/>
        <n x="364"/>
        <n x="367"/>
        <n x="352"/>
      </t>
    </mdx>
    <mdx n="0" f="v">
      <t c="4" si="1">
        <n x="354"/>
        <n x="360"/>
        <n x="367"/>
        <n x="352"/>
      </t>
    </mdx>
    <mdx n="0" f="v">
      <t c="4" si="1">
        <n x="354"/>
        <n x="359"/>
        <n x="367"/>
        <n x="352"/>
      </t>
    </mdx>
    <mdx n="0" f="v">
      <t c="4" si="1">
        <n x="354"/>
        <n x="357"/>
        <n x="367"/>
        <n x="352"/>
      </t>
    </mdx>
    <mdx n="0" f="v">
      <t c="4" si="1">
        <n x="354"/>
        <n x="365"/>
        <n x="367"/>
        <n x="352"/>
      </t>
    </mdx>
    <mdx n="0" f="v">
      <t c="4" si="1">
        <n x="354"/>
        <n x="366"/>
        <n x="367"/>
        <n x="352"/>
      </t>
    </mdx>
    <mdx n="0" f="v">
      <t c="4" si="1">
        <n x="354"/>
        <n x="362"/>
        <n x="367"/>
        <n x="352"/>
      </t>
    </mdx>
    <mdx n="0" f="v">
      <t c="4" si="1">
        <n x="354"/>
        <n x="362"/>
        <n x="367"/>
        <n x="361"/>
      </t>
    </mdx>
    <mdx n="0" f="v">
      <t c="4" si="1">
        <n x="354"/>
        <n x="359"/>
        <n x="367"/>
        <n x="361"/>
      </t>
    </mdx>
    <mdx n="0" f="v">
      <t c="4" si="1">
        <n x="354"/>
        <n x="356"/>
        <n x="367"/>
        <n x="361"/>
      </t>
    </mdx>
    <mdx n="0" f="v">
      <t c="4" si="1">
        <n x="354"/>
        <n x="360"/>
        <n x="367"/>
        <n x="361"/>
      </t>
    </mdx>
    <mdx n="0" f="v">
      <t c="4" si="1">
        <n x="354"/>
        <n x="366"/>
        <n x="367"/>
        <n x="361"/>
      </t>
    </mdx>
    <mdx n="0" f="v">
      <t c="4" si="1">
        <n x="354"/>
        <n x="358"/>
        <n x="367"/>
        <n x="361"/>
      </t>
    </mdx>
    <mdx n="0" f="v">
      <t c="4" si="1">
        <n x="354"/>
        <n x="364"/>
        <n x="367"/>
        <n x="361"/>
      </t>
    </mdx>
    <mdx n="0" f="v">
      <t c="4" si="1">
        <n x="354"/>
        <n x="365"/>
        <n x="367"/>
        <n x="361"/>
      </t>
    </mdx>
    <mdx n="0" f="v">
      <t c="4" si="1">
        <n x="354"/>
        <n x="363"/>
        <n x="367"/>
        <n x="361"/>
      </t>
    </mdx>
    <mdx n="0" f="v">
      <t c="4" si="1">
        <n x="354"/>
        <n x="357"/>
        <n x="367"/>
        <n x="361"/>
      </t>
    </mdx>
    <mdx n="0" f="v">
      <t c="3" si="1">
        <n x="354"/>
        <n x="365"/>
        <n x="368"/>
      </t>
    </mdx>
    <mdx n="0" f="v">
      <t c="3" si="1">
        <n x="354"/>
        <n x="364"/>
        <n x="368"/>
      </t>
    </mdx>
    <mdx n="0" f="v">
      <t c="4" si="1">
        <n x="354"/>
        <n x="364"/>
        <n x="368"/>
        <n x="361"/>
      </t>
    </mdx>
    <mdx n="0" f="v">
      <t c="4" si="1">
        <n x="354"/>
        <n x="366"/>
        <n x="368"/>
        <n x="352"/>
      </t>
    </mdx>
    <mdx n="0" f="v">
      <t c="4" si="1">
        <n x="354"/>
        <n x="360"/>
        <n x="368"/>
        <n x="352"/>
      </t>
    </mdx>
    <mdx n="0" f="v">
      <t c="4" si="1">
        <n x="354"/>
        <n x="358"/>
        <n x="368"/>
        <n x="361"/>
      </t>
    </mdx>
    <mdx n="0" f="v">
      <t c="3" si="1">
        <n x="354"/>
        <n x="362"/>
        <n x="368"/>
      </t>
    </mdx>
    <mdx n="0" f="v">
      <t c="3" si="1">
        <n x="354"/>
        <n x="360"/>
        <n x="368"/>
      </t>
    </mdx>
    <mdx n="0" f="v">
      <t c="4" si="1">
        <n x="354"/>
        <n x="356"/>
        <n x="368"/>
        <n x="361"/>
      </t>
    </mdx>
    <mdx n="0" f="v">
      <t c="4" si="1">
        <n x="354"/>
        <n x="363"/>
        <n x="368"/>
        <n x="361"/>
      </t>
    </mdx>
    <mdx n="0" f="v">
      <t c="3" si="1">
        <n x="354"/>
        <n x="356"/>
        <n x="368"/>
      </t>
    </mdx>
    <mdx n="0" f="v">
      <t c="4" si="1">
        <n x="354"/>
        <n x="362"/>
        <n x="368"/>
        <n x="352"/>
      </t>
    </mdx>
    <mdx n="0" f="v">
      <t c="4" si="1">
        <n x="354"/>
        <n x="360"/>
        <n x="368"/>
        <n x="361"/>
      </t>
    </mdx>
    <mdx n="0" f="v">
      <t c="4" si="1">
        <n x="354"/>
        <n x="362"/>
        <n x="368"/>
        <n x="361"/>
      </t>
    </mdx>
    <mdx n="0" f="v">
      <t c="4" si="1">
        <n x="354"/>
        <n x="364"/>
        <n x="368"/>
        <n x="352"/>
      </t>
    </mdx>
    <mdx n="0" f="v">
      <t c="3" si="1">
        <n x="354"/>
        <n x="363"/>
        <n x="368"/>
      </t>
    </mdx>
    <mdx n="0" f="v">
      <t c="4" si="1">
        <n x="354"/>
        <n x="365"/>
        <n x="368"/>
        <n x="352"/>
      </t>
    </mdx>
    <mdx n="0" f="v">
      <t c="4" si="1">
        <n x="354"/>
        <n x="359"/>
        <n x="368"/>
        <n x="352"/>
      </t>
    </mdx>
    <mdx n="0" f="v">
      <t c="4" si="1">
        <n x="354"/>
        <n x="357"/>
        <n x="368"/>
        <n x="352"/>
      </t>
    </mdx>
    <mdx n="0" f="v">
      <t c="3" si="1">
        <n x="354"/>
        <n x="366"/>
        <n x="368"/>
      </t>
    </mdx>
    <mdx n="0" f="v">
      <t c="4" si="1">
        <n x="354"/>
        <n x="363"/>
        <n x="368"/>
        <n x="352"/>
      </t>
    </mdx>
    <mdx n="0" f="v">
      <t c="3" si="1">
        <n x="354"/>
        <n x="357"/>
        <n x="368"/>
      </t>
    </mdx>
    <mdx n="0" f="v">
      <t c="4" si="1">
        <n x="354"/>
        <n x="365"/>
        <n x="368"/>
        <n x="361"/>
      </t>
    </mdx>
    <mdx n="0" f="v">
      <t c="4" si="1">
        <n x="354"/>
        <n x="356"/>
        <n x="368"/>
        <n x="352"/>
      </t>
    </mdx>
    <mdx n="0" f="v">
      <t c="3" si="1">
        <n x="354"/>
        <n x="358"/>
        <n x="368"/>
      </t>
    </mdx>
    <mdx n="0" f="v">
      <t c="3" si="1">
        <n x="354"/>
        <n x="359"/>
        <n x="368"/>
      </t>
    </mdx>
    <mdx n="0" f="v">
      <t c="4" si="1">
        <n x="354"/>
        <n x="359"/>
        <n x="368"/>
        <n x="361"/>
      </t>
    </mdx>
    <mdx n="0" f="v">
      <t c="4" si="1">
        <n x="354"/>
        <n x="357"/>
        <n x="368"/>
        <n x="361"/>
      </t>
    </mdx>
    <mdx n="0" f="v">
      <t c="4" si="1">
        <n x="354"/>
        <n x="358"/>
        <n x="368"/>
        <n x="352"/>
      </t>
    </mdx>
    <mdx n="0" f="v">
      <t c="4" si="1">
        <n x="354"/>
        <n x="366"/>
        <n x="368"/>
        <n x="361"/>
      </t>
    </mdx>
    <mdx n="0" f="v">
      <t c="3" si="1">
        <n x="354"/>
        <n x="362"/>
        <n x="369"/>
      </t>
    </mdx>
    <mdx n="0" f="v">
      <t c="3" si="1">
        <n x="354"/>
        <n x="366"/>
        <n x="369"/>
      </t>
    </mdx>
    <mdx n="0" f="v">
      <t c="3" si="1">
        <n x="354"/>
        <n x="356"/>
        <n x="369"/>
      </t>
    </mdx>
    <mdx n="0" f="v">
      <t c="3" si="1">
        <n x="354"/>
        <n x="358"/>
        <n x="369"/>
      </t>
    </mdx>
    <mdx n="0" f="v">
      <t c="3" si="1">
        <n x="354"/>
        <n x="364"/>
        <n x="369"/>
      </t>
    </mdx>
    <mdx n="0" f="v">
      <t c="3" si="1">
        <n x="354"/>
        <n x="357"/>
        <n x="369"/>
      </t>
    </mdx>
    <mdx n="0" f="v">
      <t c="3" si="1">
        <n x="354"/>
        <n x="365"/>
        <n x="369"/>
      </t>
    </mdx>
    <mdx n="0" f="v">
      <t c="3" si="1">
        <n x="354"/>
        <n x="359"/>
        <n x="369"/>
      </t>
    </mdx>
    <mdx n="0" f="v">
      <t c="3" si="1">
        <n x="354"/>
        <n x="363"/>
        <n x="369"/>
      </t>
    </mdx>
    <mdx n="0" f="v">
      <t c="3" si="1">
        <n x="354"/>
        <n x="360"/>
        <n x="369"/>
      </t>
    </mdx>
    <mdx n="0" f="v">
      <t c="4" si="1">
        <n x="354"/>
        <n x="362"/>
        <n x="369"/>
        <n x="361"/>
      </t>
    </mdx>
    <mdx n="0" f="v">
      <t c="4" si="1">
        <n x="354"/>
        <n x="358"/>
        <n x="369"/>
        <n x="361"/>
      </t>
    </mdx>
    <mdx n="0" f="v">
      <t c="4" si="1">
        <n x="354"/>
        <n x="357"/>
        <n x="369"/>
        <n x="361"/>
      </t>
    </mdx>
    <mdx n="0" f="v">
      <t c="4" si="1">
        <n x="354"/>
        <n x="360"/>
        <n x="369"/>
        <n x="352"/>
      </t>
    </mdx>
    <mdx n="0" f="v">
      <t c="4" si="1">
        <n x="354"/>
        <n x="356"/>
        <n x="369"/>
        <n x="352"/>
      </t>
    </mdx>
    <mdx n="0" f="v">
      <t c="4" si="1">
        <n x="354"/>
        <n x="366"/>
        <n x="369"/>
        <n x="361"/>
      </t>
    </mdx>
    <mdx n="0" f="v">
      <t c="4" si="1">
        <n x="354"/>
        <n x="357"/>
        <n x="369"/>
        <n x="352"/>
      </t>
    </mdx>
    <mdx n="0" f="v">
      <t c="4" si="1">
        <n x="354"/>
        <n x="365"/>
        <n x="369"/>
        <n x="352"/>
      </t>
    </mdx>
    <mdx n="0" f="v">
      <t c="4" si="1">
        <n x="354"/>
        <n x="363"/>
        <n x="369"/>
        <n x="361"/>
      </t>
    </mdx>
    <mdx n="0" f="v">
      <t c="4" si="1">
        <n x="354"/>
        <n x="364"/>
        <n x="369"/>
        <n x="361"/>
      </t>
    </mdx>
    <mdx n="0" f="v">
      <t c="4" si="1">
        <n x="354"/>
        <n x="360"/>
        <n x="369"/>
        <n x="361"/>
      </t>
    </mdx>
    <mdx n="0" f="v">
      <t c="4" si="1">
        <n x="354"/>
        <n x="358"/>
        <n x="369"/>
        <n x="352"/>
      </t>
    </mdx>
    <mdx n="0" f="v">
      <t c="4" si="1">
        <n x="354"/>
        <n x="362"/>
        <n x="369"/>
        <n x="352"/>
      </t>
    </mdx>
    <mdx n="0" f="v">
      <t c="4" si="1">
        <n x="354"/>
        <n x="359"/>
        <n x="369"/>
        <n x="361"/>
      </t>
    </mdx>
    <mdx n="0" f="v">
      <t c="4" si="1">
        <n x="354"/>
        <n x="359"/>
        <n x="369"/>
        <n x="352"/>
      </t>
    </mdx>
    <mdx n="0" f="v">
      <t c="4" si="1">
        <n x="354"/>
        <n x="363"/>
        <n x="369"/>
        <n x="352"/>
      </t>
    </mdx>
    <mdx n="0" f="v">
      <t c="4" si="1">
        <n x="354"/>
        <n x="366"/>
        <n x="369"/>
        <n x="352"/>
      </t>
    </mdx>
    <mdx n="0" f="v">
      <t c="4" si="1">
        <n x="354"/>
        <n x="356"/>
        <n x="369"/>
        <n x="361"/>
      </t>
    </mdx>
    <mdx n="0" f="v">
      <t c="4" si="1">
        <n x="354"/>
        <n x="365"/>
        <n x="369"/>
        <n x="361"/>
      </t>
    </mdx>
    <mdx n="0" f="v">
      <t c="4" si="1">
        <n x="354"/>
        <n x="364"/>
        <n x="369"/>
        <n x="352"/>
      </t>
    </mdx>
    <mdx n="0" f="v">
      <t c="4" si="1">
        <n x="354"/>
        <n x="366"/>
        <n x="355"/>
        <n x="352"/>
      </t>
    </mdx>
    <mdx n="0" f="v">
      <t c="3" si="1">
        <n x="354"/>
        <n x="363"/>
        <n x="355"/>
      </t>
    </mdx>
    <mdx n="0" f="v">
      <t c="3" si="1">
        <n x="354"/>
        <n x="358"/>
        <n x="355"/>
      </t>
    </mdx>
    <mdx n="0" f="v">
      <t c="3" si="1">
        <n x="354"/>
        <n x="365"/>
        <n x="355"/>
      </t>
    </mdx>
    <mdx n="0" f="v">
      <t c="3" si="1">
        <n x="354"/>
        <n x="356"/>
        <n x="355"/>
      </t>
    </mdx>
    <mdx n="0" f="v">
      <t c="3" si="1">
        <n x="354"/>
        <n x="357"/>
        <n x="355"/>
      </t>
    </mdx>
    <mdx n="0" f="v">
      <t c="4" si="1">
        <n x="354"/>
        <n x="358"/>
        <n x="355"/>
        <n x="352"/>
      </t>
    </mdx>
    <mdx n="0" f="v">
      <t c="3" si="1">
        <n x="354"/>
        <n x="359"/>
        <n x="355"/>
      </t>
    </mdx>
    <mdx n="0" f="v">
      <t c="3" si="1">
        <n x="354"/>
        <n x="360"/>
        <n x="355"/>
      </t>
    </mdx>
    <mdx n="0" f="v">
      <t c="3" si="1">
        <n x="354"/>
        <n x="362"/>
        <n x="355"/>
      </t>
    </mdx>
    <mdx n="0" f="v">
      <t c="3" si="1">
        <n x="354"/>
        <n x="364"/>
        <n x="355"/>
      </t>
    </mdx>
    <mdx n="0" f="v">
      <t c="4" si="1">
        <n x="354"/>
        <n x="364"/>
        <n x="355"/>
        <n x="352"/>
      </t>
    </mdx>
    <mdx n="0" f="v">
      <t c="3" si="1">
        <n x="354"/>
        <n x="366"/>
        <n x="355"/>
      </t>
    </mdx>
    <mdx n="0" f="v">
      <t c="4" si="1">
        <n x="354"/>
        <n x="357"/>
        <n x="355"/>
        <n x="352"/>
      </t>
    </mdx>
    <mdx n="0" f="v">
      <t c="4" si="1">
        <n x="354"/>
        <n x="359"/>
        <n x="355"/>
        <n x="352"/>
      </t>
    </mdx>
    <mdx n="0" f="v">
      <t c="4" si="1">
        <n x="354"/>
        <n x="362"/>
        <n x="355"/>
        <n x="352"/>
      </t>
    </mdx>
    <mdx n="0" f="v">
      <t c="4" si="1">
        <n x="354"/>
        <n x="365"/>
        <n x="355"/>
        <n x="352"/>
      </t>
    </mdx>
    <mdx n="0" f="v">
      <t c="4" si="1">
        <n x="354"/>
        <n x="356"/>
        <n x="355"/>
        <n x="352"/>
      </t>
    </mdx>
    <mdx n="0" f="v">
      <t c="4" si="1">
        <n x="354"/>
        <n x="360"/>
        <n x="355"/>
        <n x="352"/>
      </t>
    </mdx>
    <mdx n="0" f="v">
      <t c="4" si="1">
        <n x="354"/>
        <n x="363"/>
        <n x="355"/>
        <n x="352"/>
      </t>
    </mdx>
    <mdx n="0" f="v">
      <t c="4" si="1">
        <n x="354"/>
        <n x="362"/>
        <n x="355"/>
        <n x="361"/>
      </t>
    </mdx>
    <mdx n="0" f="v">
      <t c="4" si="1">
        <n x="354"/>
        <n x="363"/>
        <n x="355"/>
        <n x="361"/>
      </t>
    </mdx>
    <mdx n="0" f="v">
      <t c="4" si="1">
        <n x="354"/>
        <n x="359"/>
        <n x="355"/>
        <n x="361"/>
      </t>
    </mdx>
    <mdx n="0" f="v">
      <t c="4" si="1">
        <n x="354"/>
        <n x="365"/>
        <n x="355"/>
        <n x="361"/>
      </t>
    </mdx>
    <mdx n="0" f="v">
      <t c="4" si="1">
        <n x="354"/>
        <n x="357"/>
        <n x="355"/>
        <n x="361"/>
      </t>
    </mdx>
    <mdx n="0" f="v">
      <t c="4" si="1">
        <n x="354"/>
        <n x="364"/>
        <n x="355"/>
        <n x="361"/>
      </t>
    </mdx>
    <mdx n="0" f="v">
      <t c="4" si="1">
        <n x="354"/>
        <n x="358"/>
        <n x="355"/>
        <n x="361"/>
      </t>
    </mdx>
    <mdx n="0" f="v">
      <t c="4" si="1">
        <n x="354"/>
        <n x="366"/>
        <n x="355"/>
        <n x="361"/>
      </t>
    </mdx>
    <mdx n="0" f="v">
      <t c="4" si="1">
        <n x="354"/>
        <n x="360"/>
        <n x="355"/>
        <n x="361"/>
      </t>
    </mdx>
    <mdx n="0" f="v">
      <t c="4" si="1">
        <n x="354"/>
        <n x="356"/>
        <n x="355"/>
        <n x="361"/>
      </t>
    </mdx>
    <mdx n="0" f="v">
      <t c="3" si="1">
        <n x="354"/>
        <n x="359"/>
        <n x="370"/>
      </t>
    </mdx>
    <mdx n="0" f="v">
      <t c="3" si="1">
        <n x="354"/>
        <n x="363"/>
        <n x="370"/>
      </t>
    </mdx>
    <mdx n="0" f="v">
      <t c="4" si="1">
        <n x="354"/>
        <n x="357"/>
        <n x="370"/>
        <n x="352"/>
      </t>
    </mdx>
    <mdx n="0" f="v">
      <t c="4" si="1">
        <n x="354"/>
        <n x="362"/>
        <n x="370"/>
        <n x="361"/>
      </t>
    </mdx>
    <mdx n="0" f="v">
      <t c="4" si="1">
        <n x="354"/>
        <n x="359"/>
        <n x="370"/>
        <n x="352"/>
      </t>
    </mdx>
    <mdx n="0" f="v">
      <t c="3" si="1">
        <n x="354"/>
        <n x="365"/>
        <n x="370"/>
      </t>
    </mdx>
    <mdx n="0" f="v">
      <t c="3" si="1">
        <n x="354"/>
        <n x="366"/>
        <n x="370"/>
      </t>
    </mdx>
    <mdx n="0" f="v">
      <t c="4" si="1">
        <n x="354"/>
        <n x="366"/>
        <n x="370"/>
        <n x="352"/>
      </t>
    </mdx>
    <mdx n="0" f="v">
      <t c="3" si="1">
        <n x="354"/>
        <n x="364"/>
        <n x="370"/>
      </t>
    </mdx>
    <mdx n="0" f="v">
      <t c="4" si="1">
        <n x="354"/>
        <n x="365"/>
        <n x="370"/>
        <n x="352"/>
      </t>
    </mdx>
    <mdx n="0" f="v">
      <t c="4" si="1">
        <n x="354"/>
        <n x="363"/>
        <n x="370"/>
        <n x="352"/>
      </t>
    </mdx>
    <mdx n="0" f="v">
      <t c="4" si="1">
        <n x="354"/>
        <n x="360"/>
        <n x="370"/>
        <n x="361"/>
      </t>
    </mdx>
    <mdx n="0" f="v">
      <t c="4" si="1">
        <n x="354"/>
        <n x="357"/>
        <n x="370"/>
        <n x="361"/>
      </t>
    </mdx>
    <mdx n="0" f="v">
      <t c="4" si="1">
        <n x="354"/>
        <n x="356"/>
        <n x="370"/>
        <n x="352"/>
      </t>
    </mdx>
    <mdx n="0" f="v">
      <t c="4">
        <n x="354"/>
        <n x="356"/>
        <n x="370"/>
        <n x="361"/>
      </t>
    </mdx>
    <mdx n="0" f="v">
      <t c="4" si="1">
        <n x="354"/>
        <n x="360"/>
        <n x="370"/>
        <n x="352"/>
      </t>
    </mdx>
    <mdx n="0" f="v">
      <t c="3" si="1">
        <n x="354"/>
        <n x="358"/>
        <n x="370"/>
      </t>
    </mdx>
    <mdx n="0" f="v">
      <t c="4" si="1">
        <n x="354"/>
        <n x="364"/>
        <n x="370"/>
        <n x="352"/>
      </t>
    </mdx>
    <mdx n="0" f="v">
      <t c="4" si="1">
        <n x="354"/>
        <n x="358"/>
        <n x="370"/>
        <n x="361"/>
      </t>
    </mdx>
    <mdx n="0" f="v">
      <t c="4" si="1">
        <n x="354"/>
        <n x="365"/>
        <n x="370"/>
        <n x="361"/>
      </t>
    </mdx>
    <mdx n="0" f="v">
      <t c="3" si="1">
        <n x="354"/>
        <n x="357"/>
        <n x="370"/>
      </t>
    </mdx>
    <mdx n="0" f="v">
      <t c="4" si="1">
        <n x="354"/>
        <n x="363"/>
        <n x="370"/>
        <n x="361"/>
      </t>
    </mdx>
    <mdx n="0" f="v">
      <t c="3" si="1">
        <n x="354"/>
        <n x="362"/>
        <n x="370"/>
      </t>
    </mdx>
    <mdx n="0" f="v">
      <t c="4" si="1">
        <n x="354"/>
        <n x="364"/>
        <n x="370"/>
        <n x="361"/>
      </t>
    </mdx>
    <mdx n="0" f="v">
      <t c="4" si="1">
        <n x="354"/>
        <n x="358"/>
        <n x="370"/>
        <n x="352"/>
      </t>
    </mdx>
    <mdx n="0" f="v">
      <t c="3" si="1">
        <n x="354"/>
        <n x="360"/>
        <n x="370"/>
      </t>
    </mdx>
    <mdx n="0" f="v">
      <t c="4" si="1">
        <n x="354"/>
        <n x="366"/>
        <n x="370"/>
        <n x="361"/>
      </t>
    </mdx>
    <mdx n="0" f="v">
      <t c="3" si="1">
        <n x="354"/>
        <n x="356"/>
        <n x="370"/>
      </t>
    </mdx>
    <mdx n="0" f="v">
      <t c="4" si="1">
        <n x="354"/>
        <n x="359"/>
        <n x="370"/>
        <n x="361"/>
      </t>
    </mdx>
    <mdx n="0" f="v">
      <t c="4" si="1">
        <n x="354"/>
        <n x="362"/>
        <n x="370"/>
        <n x="352"/>
      </t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  <bk>
      <rc t="1" v="381"/>
    </bk>
    <bk>
      <rc t="1" v="382"/>
    </bk>
    <bk>
      <rc t="1" v="383"/>
    </bk>
    <bk>
      <rc t="1" v="384"/>
    </bk>
    <bk>
      <rc t="1" v="385"/>
    </bk>
    <bk>
      <rc t="1" v="386"/>
    </bk>
    <bk>
      <rc t="1" v="387"/>
    </bk>
    <bk>
      <rc t="1" v="388"/>
    </bk>
    <bk>
      <rc t="1" v="389"/>
    </bk>
    <bk>
      <rc t="1" v="390"/>
    </bk>
    <bk>
      <rc t="1" v="391"/>
    </bk>
    <bk>
      <rc t="1" v="392"/>
    </bk>
    <bk>
      <rc t="1" v="393"/>
    </bk>
    <bk>
      <rc t="1" v="394"/>
    </bk>
    <bk>
      <rc t="1" v="395"/>
    </bk>
    <bk>
      <rc t="1" v="396"/>
    </bk>
    <bk>
      <rc t="1" v="397"/>
    </bk>
    <bk>
      <rc t="1" v="398"/>
    </bk>
    <bk>
      <rc t="1" v="399"/>
    </bk>
    <bk>
      <rc t="1" v="400"/>
    </bk>
    <bk>
      <rc t="1" v="401"/>
    </bk>
    <bk>
      <rc t="1" v="402"/>
    </bk>
    <bk>
      <rc t="1" v="403"/>
    </bk>
    <bk>
      <rc t="1" v="404"/>
    </bk>
    <bk>
      <rc t="1" v="405"/>
    </bk>
    <bk>
      <rc t="1" v="406"/>
    </bk>
    <bk>
      <rc t="1" v="407"/>
    </bk>
    <bk>
      <rc t="1" v="408"/>
    </bk>
    <bk>
      <rc t="1" v="409"/>
    </bk>
    <bk>
      <rc t="1" v="410"/>
    </bk>
    <bk>
      <rc t="1" v="411"/>
    </bk>
    <bk>
      <rc t="1" v="412"/>
    </bk>
    <bk>
      <rc t="1" v="413"/>
    </bk>
    <bk>
      <rc t="1" v="414"/>
    </bk>
    <bk>
      <rc t="1" v="415"/>
    </bk>
    <bk>
      <rc t="1" v="416"/>
    </bk>
    <bk>
      <rc t="1" v="417"/>
    </bk>
    <bk>
      <rc t="1" v="418"/>
    </bk>
    <bk>
      <rc t="1" v="419"/>
    </bk>
    <bk>
      <rc t="1" v="420"/>
    </bk>
    <bk>
      <rc t="1" v="421"/>
    </bk>
    <bk>
      <rc t="1" v="422"/>
    </bk>
    <bk>
      <rc t="1" v="423"/>
    </bk>
    <bk>
      <rc t="1" v="424"/>
    </bk>
    <bk>
      <rc t="1" v="425"/>
    </bk>
    <bk>
      <rc t="1" v="426"/>
    </bk>
    <bk>
      <rc t="1" v="427"/>
    </bk>
    <bk>
      <rc t="1" v="428"/>
    </bk>
    <bk>
      <rc t="1" v="429"/>
    </bk>
    <bk>
      <rc t="1" v="430"/>
    </bk>
    <bk>
      <rc t="1" v="431"/>
    </bk>
    <bk>
      <rc t="1" v="432"/>
    </bk>
    <bk>
      <rc t="1" v="433"/>
    </bk>
    <bk>
      <rc t="1" v="434"/>
    </bk>
    <bk>
      <rc t="1" v="435"/>
    </bk>
    <bk>
      <rc t="1" v="436"/>
    </bk>
    <bk>
      <rc t="1" v="437"/>
    </bk>
    <bk>
      <rc t="1" v="438"/>
    </bk>
    <bk>
      <rc t="1" v="439"/>
    </bk>
    <bk>
      <rc t="1" v="440"/>
    </bk>
    <bk>
      <rc t="1" v="441"/>
    </bk>
    <bk>
      <rc t="1" v="442"/>
    </bk>
    <bk>
      <rc t="1" v="443"/>
    </bk>
    <bk>
      <rc t="1" v="444"/>
    </bk>
    <bk>
      <rc t="1" v="445"/>
    </bk>
    <bk>
      <rc t="1" v="446"/>
    </bk>
    <bk>
      <rc t="1" v="447"/>
    </bk>
    <bk>
      <rc t="1" v="448"/>
    </bk>
    <bk>
      <rc t="1" v="449"/>
    </bk>
    <bk>
      <rc t="1" v="450"/>
    </bk>
    <bk>
      <rc t="1" v="451"/>
    </bk>
    <bk>
      <rc t="1" v="452"/>
    </bk>
    <bk>
      <rc t="1" v="453"/>
    </bk>
    <bk>
      <rc t="1" v="454"/>
    </bk>
    <bk>
      <rc t="1" v="455"/>
    </bk>
    <bk>
      <rc t="1" v="456"/>
    </bk>
    <bk>
      <rc t="1" v="457"/>
    </bk>
    <bk>
      <rc t="1" v="458"/>
    </bk>
    <bk>
      <rc t="1" v="459"/>
    </bk>
    <bk>
      <rc t="1" v="460"/>
    </bk>
    <bk>
      <rc t="1" v="461"/>
    </bk>
    <bk>
      <rc t="1" v="462"/>
    </bk>
    <bk>
      <rc t="1" v="463"/>
    </bk>
    <bk>
      <rc t="1" v="464"/>
    </bk>
    <bk>
      <rc t="1" v="465"/>
    </bk>
    <bk>
      <rc t="1" v="466"/>
    </bk>
    <bk>
      <rc t="1" v="467"/>
    </bk>
    <bk>
      <rc t="1" v="468"/>
    </bk>
    <bk>
      <rc t="1" v="469"/>
    </bk>
    <bk>
      <rc t="1" v="470"/>
    </bk>
    <bk>
      <rc t="1" v="471"/>
    </bk>
    <bk>
      <rc t="1" v="472"/>
    </bk>
    <bk>
      <rc t="1" v="473"/>
    </bk>
    <bk>
      <rc t="1" v="474"/>
    </bk>
    <bk>
      <rc t="1" v="475"/>
    </bk>
    <bk>
      <rc t="1" v="476"/>
    </bk>
    <bk>
      <rc t="1" v="477"/>
    </bk>
    <bk>
      <rc t="1" v="478"/>
    </bk>
    <bk>
      <rc t="1" v="479"/>
    </bk>
    <bk>
      <rc t="1" v="480"/>
    </bk>
    <bk>
      <rc t="1" v="481"/>
    </bk>
    <bk>
      <rc t="1" v="482"/>
    </bk>
    <bk>
      <rc t="1" v="483"/>
    </bk>
    <bk>
      <rc t="1" v="484"/>
    </bk>
    <bk>
      <rc t="1" v="485"/>
    </bk>
    <bk>
      <rc t="1" v="486"/>
    </bk>
    <bk>
      <rc t="1" v="487"/>
    </bk>
    <bk>
      <rc t="1" v="488"/>
    </bk>
    <bk>
      <rc t="1" v="489"/>
    </bk>
    <bk>
      <rc t="1" v="490"/>
    </bk>
    <bk>
      <rc t="1" v="491"/>
    </bk>
    <bk>
      <rc t="1" v="492"/>
    </bk>
    <bk>
      <rc t="1" v="493"/>
    </bk>
    <bk>
      <rc t="1" v="494"/>
    </bk>
    <bk>
      <rc t="1" v="495"/>
    </bk>
    <bk>
      <rc t="1" v="496"/>
    </bk>
    <bk>
      <rc t="1" v="497"/>
    </bk>
    <bk>
      <rc t="1" v="498"/>
    </bk>
    <bk>
      <rc t="1" v="499"/>
    </bk>
    <bk>
      <rc t="1" v="500"/>
    </bk>
    <bk>
      <rc t="1" v="501"/>
    </bk>
    <bk>
      <rc t="1" v="502"/>
    </bk>
    <bk>
      <rc t="1" v="503"/>
    </bk>
    <bk>
      <rc t="1" v="504"/>
    </bk>
    <bk>
      <rc t="1" v="505"/>
    </bk>
    <bk>
      <rc t="1" v="506"/>
    </bk>
    <bk>
      <rc t="1" v="507"/>
    </bk>
    <bk>
      <rc t="1" v="508"/>
    </bk>
    <bk>
      <rc t="1" v="509"/>
    </bk>
    <bk>
      <rc t="1" v="510"/>
    </bk>
    <bk>
      <rc t="1" v="511"/>
    </bk>
    <bk>
      <rc t="1" v="512"/>
    </bk>
    <bk>
      <rc t="1" v="513"/>
    </bk>
    <bk>
      <rc t="1" v="514"/>
    </bk>
    <bk>
      <rc t="1" v="515"/>
    </bk>
    <bk>
      <rc t="1" v="516"/>
    </bk>
    <bk>
      <rc t="1" v="517"/>
    </bk>
    <bk>
      <rc t="1" v="518"/>
    </bk>
    <bk>
      <rc t="1" v="519"/>
    </bk>
    <bk>
      <rc t="1" v="520"/>
    </bk>
    <bk>
      <rc t="1" v="521"/>
    </bk>
    <bk>
      <rc t="1" v="522"/>
    </bk>
    <bk>
      <rc t="1" v="523"/>
    </bk>
    <bk>
      <rc t="1" v="524"/>
    </bk>
    <bk>
      <rc t="1" v="525"/>
    </bk>
    <bk>
      <rc t="1" v="526"/>
    </bk>
    <bk>
      <rc t="1" v="527"/>
    </bk>
    <bk>
      <rc t="1" v="528"/>
    </bk>
    <bk>
      <rc t="1" v="529"/>
    </bk>
    <bk>
      <rc t="1" v="530"/>
    </bk>
    <bk>
      <rc t="1" v="531"/>
    </bk>
    <bk>
      <rc t="1" v="532"/>
    </bk>
    <bk>
      <rc t="1" v="533"/>
    </bk>
    <bk>
      <rc t="1" v="534"/>
    </bk>
    <bk>
      <rc t="1" v="535"/>
    </bk>
    <bk>
      <rc t="1" v="536"/>
    </bk>
    <bk>
      <rc t="1" v="537"/>
    </bk>
    <bk>
      <rc t="1" v="538"/>
    </bk>
    <bk>
      <rc t="1" v="539"/>
    </bk>
    <bk>
      <rc t="1" v="540"/>
    </bk>
    <bk>
      <rc t="1" v="541"/>
    </bk>
    <bk>
      <rc t="1" v="542"/>
    </bk>
    <bk>
      <rc t="1" v="543"/>
    </bk>
    <bk>
      <rc t="1" v="544"/>
    </bk>
    <bk>
      <rc t="1" v="545"/>
    </bk>
    <bk>
      <rc t="1" v="546"/>
    </bk>
    <bk>
      <rc t="1" v="547"/>
    </bk>
    <bk>
      <rc t="1" v="548"/>
    </bk>
    <bk>
      <rc t="1" v="549"/>
    </bk>
    <bk>
      <rc t="1" v="550"/>
    </bk>
    <bk>
      <rc t="1" v="551"/>
    </bk>
    <bk>
      <rc t="1" v="552"/>
    </bk>
    <bk>
      <rc t="1" v="553"/>
    </bk>
    <bk>
      <rc t="1" v="554"/>
    </bk>
    <bk>
      <rc t="1" v="555"/>
    </bk>
    <bk>
      <rc t="1" v="556"/>
    </bk>
    <bk>
      <rc t="1" v="557"/>
    </bk>
    <bk>
      <rc t="1" v="558"/>
    </bk>
  </valueMetadata>
</metadata>
</file>

<file path=xl/sharedStrings.xml><?xml version="1.0" encoding="utf-8"?>
<sst xmlns="http://schemas.openxmlformats.org/spreadsheetml/2006/main" count="1789" uniqueCount="710">
  <si>
    <t xml:space="preserve"> $ per FTE</t>
  </si>
  <si>
    <t xml:space="preserve"> % of </t>
  </si>
  <si>
    <t>Enrollment</t>
  </si>
  <si>
    <t>Total Exp</t>
  </si>
  <si>
    <t>District Budgeted</t>
  </si>
  <si>
    <t>SchoolYear</t>
  </si>
  <si>
    <t>VerTtl</t>
  </si>
  <si>
    <t>DistCode</t>
  </si>
  <si>
    <t>DistrictGroupTitle</t>
  </si>
  <si>
    <t>DistTitle</t>
  </si>
  <si>
    <t>Enroll</t>
  </si>
  <si>
    <t>01158</t>
  </si>
  <si>
    <t>100 to 499</t>
  </si>
  <si>
    <t>Lind</t>
  </si>
  <si>
    <t>01160</t>
  </si>
  <si>
    <t>Ritzville</t>
  </si>
  <si>
    <t>03050</t>
  </si>
  <si>
    <t>Paterson</t>
  </si>
  <si>
    <t>04127</t>
  </si>
  <si>
    <t>Entiat</t>
  </si>
  <si>
    <t>04901</t>
  </si>
  <si>
    <t>Pinnacles Prep Charter</t>
  </si>
  <si>
    <t>05313</t>
  </si>
  <si>
    <t>Crescent</t>
  </si>
  <si>
    <t>05401</t>
  </si>
  <si>
    <t>Cape Flattery</t>
  </si>
  <si>
    <t>05903</t>
  </si>
  <si>
    <t>Quileute Tribal</t>
  </si>
  <si>
    <t>06103</t>
  </si>
  <si>
    <t>Green Mountain</t>
  </si>
  <si>
    <t>07002</t>
  </si>
  <si>
    <t>Dayton</t>
  </si>
  <si>
    <t>09013</t>
  </si>
  <si>
    <t>Orondo</t>
  </si>
  <si>
    <t>09207</t>
  </si>
  <si>
    <t>Mansfield</t>
  </si>
  <si>
    <t>09209</t>
  </si>
  <si>
    <t>Waterville</t>
  </si>
  <si>
    <t>10050</t>
  </si>
  <si>
    <t>Curlew</t>
  </si>
  <si>
    <t>10070</t>
  </si>
  <si>
    <t>Inchelium</t>
  </si>
  <si>
    <t>10309</t>
  </si>
  <si>
    <t>Republic</t>
  </si>
  <si>
    <t>12110</t>
  </si>
  <si>
    <t>Pomeroy</t>
  </si>
  <si>
    <t>13151</t>
  </si>
  <si>
    <t>Coulee-Hartline</t>
  </si>
  <si>
    <t>13156</t>
  </si>
  <si>
    <t>Soap Lake</t>
  </si>
  <si>
    <t>13167</t>
  </si>
  <si>
    <t>Wilson Creek</t>
  </si>
  <si>
    <t>14065</t>
  </si>
  <si>
    <t>McCleary</t>
  </si>
  <si>
    <t>14077</t>
  </si>
  <si>
    <t>Taholah</t>
  </si>
  <si>
    <t>14097</t>
  </si>
  <si>
    <t>Lake Quinault</t>
  </si>
  <si>
    <t>14099</t>
  </si>
  <si>
    <t>Cosmopolis</t>
  </si>
  <si>
    <t>14117</t>
  </si>
  <si>
    <t>Wishkah Valley</t>
  </si>
  <si>
    <t>14400</t>
  </si>
  <si>
    <t>Oakville</t>
  </si>
  <si>
    <t>17902</t>
  </si>
  <si>
    <t>Summit Sierra Charter</t>
  </si>
  <si>
    <t>17908</t>
  </si>
  <si>
    <t>Rainier Prep Charter</t>
  </si>
  <si>
    <t>17910</t>
  </si>
  <si>
    <t>Green Dot Rainier Valley Charter</t>
  </si>
  <si>
    <t>17911</t>
  </si>
  <si>
    <t>Impact Charter</t>
  </si>
  <si>
    <t>17916</t>
  </si>
  <si>
    <t>Impact Salish Sea Charter</t>
  </si>
  <si>
    <t>17917</t>
  </si>
  <si>
    <t>Why Not You Charter</t>
  </si>
  <si>
    <t>17919</t>
  </si>
  <si>
    <t>Impact-Black River Elementary Charter</t>
  </si>
  <si>
    <t>18901</t>
  </si>
  <si>
    <t>Catalyst Bremerton Charter</t>
  </si>
  <si>
    <t>19400</t>
  </si>
  <si>
    <t>Thorp</t>
  </si>
  <si>
    <t>20094</t>
  </si>
  <si>
    <t>Wishram</t>
  </si>
  <si>
    <t>20203</t>
  </si>
  <si>
    <t>Bickleton</t>
  </si>
  <si>
    <t>20400</t>
  </si>
  <si>
    <t>Trout Lake</t>
  </si>
  <si>
    <t>20406</t>
  </si>
  <si>
    <t>Lyle</t>
  </si>
  <si>
    <t>21214</t>
  </si>
  <si>
    <t>Morton</t>
  </si>
  <si>
    <t>21234</t>
  </si>
  <si>
    <t>Boistfort</t>
  </si>
  <si>
    <t>21301</t>
  </si>
  <si>
    <t>Pe Ell</t>
  </si>
  <si>
    <t>21303</t>
  </si>
  <si>
    <t>White Pass</t>
  </si>
  <si>
    <t>22017</t>
  </si>
  <si>
    <t>Almira</t>
  </si>
  <si>
    <t>22105</t>
  </si>
  <si>
    <t>Odessa</t>
  </si>
  <si>
    <t>22200</t>
  </si>
  <si>
    <t>Wilbur</t>
  </si>
  <si>
    <t>22204</t>
  </si>
  <si>
    <t>Harrington</t>
  </si>
  <si>
    <t>23042</t>
  </si>
  <si>
    <t>Southside</t>
  </si>
  <si>
    <t>23054</t>
  </si>
  <si>
    <t>Grapeview</t>
  </si>
  <si>
    <t>23404</t>
  </si>
  <si>
    <t>Hood Canal</t>
  </si>
  <si>
    <t>24014</t>
  </si>
  <si>
    <t>Nespelem</t>
  </si>
  <si>
    <t>24122</t>
  </si>
  <si>
    <t>Pateros</t>
  </si>
  <si>
    <t>24410</t>
  </si>
  <si>
    <t>Oroville</t>
  </si>
  <si>
    <t>24915</t>
  </si>
  <si>
    <t>Paschal Sherman Tribal</t>
  </si>
  <si>
    <t>25116</t>
  </si>
  <si>
    <t>Raymond</t>
  </si>
  <si>
    <t>25155</t>
  </si>
  <si>
    <t>Naselle-Grays River Valley</t>
  </si>
  <si>
    <t>25160</t>
  </si>
  <si>
    <t>Willapa Valley</t>
  </si>
  <si>
    <t>26059</t>
  </si>
  <si>
    <t>Cusick</t>
  </si>
  <si>
    <t>26070</t>
  </si>
  <si>
    <t>Selkirk</t>
  </si>
  <si>
    <t>27019</t>
  </si>
  <si>
    <t>Carbonado</t>
  </si>
  <si>
    <t>27902</t>
  </si>
  <si>
    <t>Impact-Commencement Bay Elementary Charter</t>
  </si>
  <si>
    <t>27905</t>
  </si>
  <si>
    <t>Summit Olympus Charter</t>
  </si>
  <si>
    <t>28144</t>
  </si>
  <si>
    <t>Lopez Island</t>
  </si>
  <si>
    <t>29317</t>
  </si>
  <si>
    <t>Conway</t>
  </si>
  <si>
    <t>31330</t>
  </si>
  <si>
    <t>Darrington</t>
  </si>
  <si>
    <t>32907</t>
  </si>
  <si>
    <t>Pride Prep Charter</t>
  </si>
  <si>
    <t>33049</t>
  </si>
  <si>
    <t>Wellpinit</t>
  </si>
  <si>
    <t>33183</t>
  </si>
  <si>
    <t>Loon Lake</t>
  </si>
  <si>
    <t>33206</t>
  </si>
  <si>
    <t>Columbia (Stevens)</t>
  </si>
  <si>
    <t>33207</t>
  </si>
  <si>
    <t>Mary Walker</t>
  </si>
  <si>
    <t>33211</t>
  </si>
  <si>
    <t>Northport</t>
  </si>
  <si>
    <t>34901</t>
  </si>
  <si>
    <t>WA HE LUT Tribal</t>
  </si>
  <si>
    <t>35200</t>
  </si>
  <si>
    <t>Wahkiakum</t>
  </si>
  <si>
    <t>36300</t>
  </si>
  <si>
    <t>Touchet</t>
  </si>
  <si>
    <t>36401</t>
  </si>
  <si>
    <t>Waitsburg</t>
  </si>
  <si>
    <t>36402</t>
  </si>
  <si>
    <t>Prescott</t>
  </si>
  <si>
    <t>37903</t>
  </si>
  <si>
    <t>Lummi Tribal</t>
  </si>
  <si>
    <t>38265</t>
  </si>
  <si>
    <t>Tekoa</t>
  </si>
  <si>
    <t>38301</t>
  </si>
  <si>
    <t>Palouse</t>
  </si>
  <si>
    <t>38302</t>
  </si>
  <si>
    <t>Garfield</t>
  </si>
  <si>
    <t>38306</t>
  </si>
  <si>
    <t>Colton</t>
  </si>
  <si>
    <t>38320</t>
  </si>
  <si>
    <t>Rosalia</t>
  </si>
  <si>
    <t>38322</t>
  </si>
  <si>
    <t>St. John</t>
  </si>
  <si>
    <t>38324</t>
  </si>
  <si>
    <t>Oakesdale</t>
  </si>
  <si>
    <t>39901</t>
  </si>
  <si>
    <t>Yakama Nation Tribal</t>
  </si>
  <si>
    <t>01109</t>
  </si>
  <si>
    <t>Under 100</t>
  </si>
  <si>
    <t>Washtucna</t>
  </si>
  <si>
    <t>01122</t>
  </si>
  <si>
    <t>Benge</t>
  </si>
  <si>
    <t>01147</t>
  </si>
  <si>
    <t>3,000 to 4,999</t>
  </si>
  <si>
    <t>Othello</t>
  </si>
  <si>
    <t>02250</t>
  </si>
  <si>
    <t>2,000 to 2,999</t>
  </si>
  <si>
    <t>Clarkston</t>
  </si>
  <si>
    <t>02420</t>
  </si>
  <si>
    <t>500 to 999</t>
  </si>
  <si>
    <t>Asotin-Anatone</t>
  </si>
  <si>
    <t>03017</t>
  </si>
  <si>
    <t>10,000 to 19,999</t>
  </si>
  <si>
    <t>Kennewick</t>
  </si>
  <si>
    <t>03052</t>
  </si>
  <si>
    <t>1,000 to 1,999</t>
  </si>
  <si>
    <t>Kiona-Benton City</t>
  </si>
  <si>
    <t>03053</t>
  </si>
  <si>
    <t>Finley</t>
  </si>
  <si>
    <t>03116</t>
  </si>
  <si>
    <t>Prosser</t>
  </si>
  <si>
    <t>03400</t>
  </si>
  <si>
    <t>Richland</t>
  </si>
  <si>
    <t>04019</t>
  </si>
  <si>
    <t>Manson</t>
  </si>
  <si>
    <t>04069</t>
  </si>
  <si>
    <t>Stehekin</t>
  </si>
  <si>
    <t>04129</t>
  </si>
  <si>
    <t>Lake Chelan</t>
  </si>
  <si>
    <t>04222</t>
  </si>
  <si>
    <t>Cashmere</t>
  </si>
  <si>
    <t>04228</t>
  </si>
  <si>
    <t>Cascade</t>
  </si>
  <si>
    <t>04246</t>
  </si>
  <si>
    <t>5,000 to 9,999</t>
  </si>
  <si>
    <t>Wenatchee</t>
  </si>
  <si>
    <t>05121</t>
  </si>
  <si>
    <t>Port Angeles</t>
  </si>
  <si>
    <t>05323</t>
  </si>
  <si>
    <t>Sequim</t>
  </si>
  <si>
    <t>05402</t>
  </si>
  <si>
    <t>Quillayute Valley</t>
  </si>
  <si>
    <t>06037</t>
  </si>
  <si>
    <t>20,000 and over</t>
  </si>
  <si>
    <t>Vancouver</t>
  </si>
  <si>
    <t>06098</t>
  </si>
  <si>
    <t>Hockinson</t>
  </si>
  <si>
    <t>06101</t>
  </si>
  <si>
    <t>La Center</t>
  </si>
  <si>
    <t>06112</t>
  </si>
  <si>
    <t>Washougal</t>
  </si>
  <si>
    <t>06114</t>
  </si>
  <si>
    <t>Evergreen (Clark)</t>
  </si>
  <si>
    <t>06117</t>
  </si>
  <si>
    <t>Camas</t>
  </si>
  <si>
    <t>06119</t>
  </si>
  <si>
    <t>Battle Ground</t>
  </si>
  <si>
    <t>06122</t>
  </si>
  <si>
    <t>Ridgefield</t>
  </si>
  <si>
    <t>06901</t>
  </si>
  <si>
    <t>Rooted School Vancouver Charter</t>
  </si>
  <si>
    <t>07035</t>
  </si>
  <si>
    <t>Starbuck</t>
  </si>
  <si>
    <t>08122</t>
  </si>
  <si>
    <t>Longview</t>
  </si>
  <si>
    <t>08130</t>
  </si>
  <si>
    <t>Toutle Lake</t>
  </si>
  <si>
    <t>08401</t>
  </si>
  <si>
    <t>Castle Rock</t>
  </si>
  <si>
    <t>08402</t>
  </si>
  <si>
    <t>Kalama</t>
  </si>
  <si>
    <t>08404</t>
  </si>
  <si>
    <t>Woodland</t>
  </si>
  <si>
    <t>08458</t>
  </si>
  <si>
    <t>Kelso</t>
  </si>
  <si>
    <t>09075</t>
  </si>
  <si>
    <t>Bridgeport</t>
  </si>
  <si>
    <t>09102</t>
  </si>
  <si>
    <t>Palisades</t>
  </si>
  <si>
    <t>09206</t>
  </si>
  <si>
    <t>Eastmont</t>
  </si>
  <si>
    <t>10003</t>
  </si>
  <si>
    <t>Keller</t>
  </si>
  <si>
    <t>10065</t>
  </si>
  <si>
    <t>Orient</t>
  </si>
  <si>
    <t>11001</t>
  </si>
  <si>
    <t>Pasco</t>
  </si>
  <si>
    <t>11051</t>
  </si>
  <si>
    <t>North Franklin</t>
  </si>
  <si>
    <t>11054</t>
  </si>
  <si>
    <t>Star</t>
  </si>
  <si>
    <t>11056</t>
  </si>
  <si>
    <t>Kahlotus</t>
  </si>
  <si>
    <t>13073</t>
  </si>
  <si>
    <t>Wahluke</t>
  </si>
  <si>
    <t>13144</t>
  </si>
  <si>
    <t>Quincy</t>
  </si>
  <si>
    <t>13146</t>
  </si>
  <si>
    <t>Warden</t>
  </si>
  <si>
    <t>13160</t>
  </si>
  <si>
    <t>Royal</t>
  </si>
  <si>
    <t>13161</t>
  </si>
  <si>
    <t>Moses Lake</t>
  </si>
  <si>
    <t>13165</t>
  </si>
  <si>
    <t>Ephrata</t>
  </si>
  <si>
    <t>13301</t>
  </si>
  <si>
    <t>Grand Coulee Dam</t>
  </si>
  <si>
    <t>14005</t>
  </si>
  <si>
    <t>Aberdeen</t>
  </si>
  <si>
    <t>14028</t>
  </si>
  <si>
    <t>Hoquiam</t>
  </si>
  <si>
    <t>14064</t>
  </si>
  <si>
    <t>North Beach</t>
  </si>
  <si>
    <t>14066</t>
  </si>
  <si>
    <t>Montesano</t>
  </si>
  <si>
    <t>14068</t>
  </si>
  <si>
    <t>Elma</t>
  </si>
  <si>
    <t>14104</t>
  </si>
  <si>
    <t>Satsop</t>
  </si>
  <si>
    <t>14172</t>
  </si>
  <si>
    <t>Ocosta</t>
  </si>
  <si>
    <t>15201</t>
  </si>
  <si>
    <t>Oak Harbor</t>
  </si>
  <si>
    <t>15204</t>
  </si>
  <si>
    <t>Coupeville</t>
  </si>
  <si>
    <t>15206</t>
  </si>
  <si>
    <t>South Whidbey</t>
  </si>
  <si>
    <t>16020</t>
  </si>
  <si>
    <t>Queets-Clearwater</t>
  </si>
  <si>
    <t>16046</t>
  </si>
  <si>
    <t>Brinnon</t>
  </si>
  <si>
    <t>16048</t>
  </si>
  <si>
    <t>Quilcene</t>
  </si>
  <si>
    <t>16049</t>
  </si>
  <si>
    <t>Chimacum</t>
  </si>
  <si>
    <t>16050</t>
  </si>
  <si>
    <t>Port Townsend</t>
  </si>
  <si>
    <t>17001</t>
  </si>
  <si>
    <t>Seattle</t>
  </si>
  <si>
    <t>17210</t>
  </si>
  <si>
    <t>Federal Way</t>
  </si>
  <si>
    <t>17216</t>
  </si>
  <si>
    <t>Enumclaw</t>
  </si>
  <si>
    <t>17400</t>
  </si>
  <si>
    <t>Mercer Island</t>
  </si>
  <si>
    <t>17401</t>
  </si>
  <si>
    <t>Highline</t>
  </si>
  <si>
    <t>17402</t>
  </si>
  <si>
    <t>Vashon Island</t>
  </si>
  <si>
    <t>17403</t>
  </si>
  <si>
    <t>Renton</t>
  </si>
  <si>
    <t>17404</t>
  </si>
  <si>
    <t>Skykomish</t>
  </si>
  <si>
    <t>17405</t>
  </si>
  <si>
    <t>Bellevue</t>
  </si>
  <si>
    <t>17406</t>
  </si>
  <si>
    <t>Tukwila</t>
  </si>
  <si>
    <t>17407</t>
  </si>
  <si>
    <t>Riverview</t>
  </si>
  <si>
    <t>17408</t>
  </si>
  <si>
    <t>Auburn</t>
  </si>
  <si>
    <t>17409</t>
  </si>
  <si>
    <t>Tahoma</t>
  </si>
  <si>
    <t>17410</t>
  </si>
  <si>
    <t>Snoqualmie Valley</t>
  </si>
  <si>
    <t>17411</t>
  </si>
  <si>
    <t>Issaquah</t>
  </si>
  <si>
    <t>17412</t>
  </si>
  <si>
    <t>Shoreline</t>
  </si>
  <si>
    <t>17414</t>
  </si>
  <si>
    <t>Lake Washington</t>
  </si>
  <si>
    <t>17415</t>
  </si>
  <si>
    <t>Kent</t>
  </si>
  <si>
    <t>17417</t>
  </si>
  <si>
    <t>Northshore</t>
  </si>
  <si>
    <t>17903</t>
  </si>
  <si>
    <t>Muckleshoot Tribal</t>
  </si>
  <si>
    <t>17905</t>
  </si>
  <si>
    <t>Summit Atlas Charter</t>
  </si>
  <si>
    <t>18100</t>
  </si>
  <si>
    <t>Bremerton</t>
  </si>
  <si>
    <t>18303</t>
  </si>
  <si>
    <t>Bainbridge Island</t>
  </si>
  <si>
    <t>18400</t>
  </si>
  <si>
    <t>North Kitsap</t>
  </si>
  <si>
    <t>18401</t>
  </si>
  <si>
    <t>Central Kitsap</t>
  </si>
  <si>
    <t>18402</t>
  </si>
  <si>
    <t>South Kitsap</t>
  </si>
  <si>
    <t>18902</t>
  </si>
  <si>
    <t>Suquamish Tribal</t>
  </si>
  <si>
    <t>19007</t>
  </si>
  <si>
    <t>Damman</t>
  </si>
  <si>
    <t>19028</t>
  </si>
  <si>
    <t>Easton</t>
  </si>
  <si>
    <t>19401</t>
  </si>
  <si>
    <t>Ellensburg</t>
  </si>
  <si>
    <t>19403</t>
  </si>
  <si>
    <t>Kittitas</t>
  </si>
  <si>
    <t>19404</t>
  </si>
  <si>
    <t>Cle Elum-Roslyn</t>
  </si>
  <si>
    <t>20215</t>
  </si>
  <si>
    <t>Centerville</t>
  </si>
  <si>
    <t>20401</t>
  </si>
  <si>
    <t>Glenwood</t>
  </si>
  <si>
    <t>20402</t>
  </si>
  <si>
    <t>Klickitat</t>
  </si>
  <si>
    <t>20403</t>
  </si>
  <si>
    <t>Roosevelt</t>
  </si>
  <si>
    <t>20404</t>
  </si>
  <si>
    <t>Goldendale</t>
  </si>
  <si>
    <t>20405</t>
  </si>
  <si>
    <t>White Salmon Valley</t>
  </si>
  <si>
    <t>21014</t>
  </si>
  <si>
    <t>Napavine</t>
  </si>
  <si>
    <t>21036</t>
  </si>
  <si>
    <t>Evaline</t>
  </si>
  <si>
    <t>21206</t>
  </si>
  <si>
    <t>Mossyrock</t>
  </si>
  <si>
    <t>21226</t>
  </si>
  <si>
    <t>Adna</t>
  </si>
  <si>
    <t>21232</t>
  </si>
  <si>
    <t>Winlock</t>
  </si>
  <si>
    <t>21237</t>
  </si>
  <si>
    <t>Toledo</t>
  </si>
  <si>
    <t>21300</t>
  </si>
  <si>
    <t>Onalaska</t>
  </si>
  <si>
    <t>21302</t>
  </si>
  <si>
    <t>Chehalis</t>
  </si>
  <si>
    <t>21401</t>
  </si>
  <si>
    <t>Centralia</t>
  </si>
  <si>
    <t>22008</t>
  </si>
  <si>
    <t>Sprague</t>
  </si>
  <si>
    <t>22009</t>
  </si>
  <si>
    <t>Reardan-Edwall</t>
  </si>
  <si>
    <t>22073</t>
  </si>
  <si>
    <t>Creston</t>
  </si>
  <si>
    <t>22207</t>
  </si>
  <si>
    <t>Davenport</t>
  </si>
  <si>
    <t>23309</t>
  </si>
  <si>
    <t>Shelton</t>
  </si>
  <si>
    <t>23311</t>
  </si>
  <si>
    <t>Mary M. Knight</t>
  </si>
  <si>
    <t>23402</t>
  </si>
  <si>
    <t>Pioneer</t>
  </si>
  <si>
    <t>23403</t>
  </si>
  <si>
    <t>North Mason</t>
  </si>
  <si>
    <t>24019</t>
  </si>
  <si>
    <t>Omak</t>
  </si>
  <si>
    <t>24105</t>
  </si>
  <si>
    <t>Okanogan</t>
  </si>
  <si>
    <t>24111</t>
  </si>
  <si>
    <t>Brewster</t>
  </si>
  <si>
    <t>24350</t>
  </si>
  <si>
    <t>Methow Valley</t>
  </si>
  <si>
    <t>24404</t>
  </si>
  <si>
    <t>Tonasket</t>
  </si>
  <si>
    <t>25101</t>
  </si>
  <si>
    <t>Ocean Beach</t>
  </si>
  <si>
    <t>25118</t>
  </si>
  <si>
    <t>South Bend</t>
  </si>
  <si>
    <t>25200</t>
  </si>
  <si>
    <t>North River</t>
  </si>
  <si>
    <t>26056</t>
  </si>
  <si>
    <t>Newport</t>
  </si>
  <si>
    <t>27001</t>
  </si>
  <si>
    <t>Steilacoom Historical</t>
  </si>
  <si>
    <t>27003</t>
  </si>
  <si>
    <t>Puyallup</t>
  </si>
  <si>
    <t>27010</t>
  </si>
  <si>
    <t>Tacoma</t>
  </si>
  <si>
    <t>27083</t>
  </si>
  <si>
    <t>University Place</t>
  </si>
  <si>
    <t>27320</t>
  </si>
  <si>
    <t>Sumner</t>
  </si>
  <si>
    <t>27343</t>
  </si>
  <si>
    <t>Dieringer</t>
  </si>
  <si>
    <t>27344</t>
  </si>
  <si>
    <t>Orting</t>
  </si>
  <si>
    <t>27400</t>
  </si>
  <si>
    <t>Clover Park</t>
  </si>
  <si>
    <t>27401</t>
  </si>
  <si>
    <t>Peninsula</t>
  </si>
  <si>
    <t>27402</t>
  </si>
  <si>
    <t>Franklin Pierce</t>
  </si>
  <si>
    <t>27403</t>
  </si>
  <si>
    <t>Bethel</t>
  </si>
  <si>
    <t>27404</t>
  </si>
  <si>
    <t>Eatonville</t>
  </si>
  <si>
    <t>27416</t>
  </si>
  <si>
    <t>White River</t>
  </si>
  <si>
    <t>27417</t>
  </si>
  <si>
    <t>Fife</t>
  </si>
  <si>
    <t>27901</t>
  </si>
  <si>
    <t>Chief Leschi Tribal</t>
  </si>
  <si>
    <t>28010</t>
  </si>
  <si>
    <t>Shaw Island</t>
  </si>
  <si>
    <t>28137</t>
  </si>
  <si>
    <t>Orcas Island</t>
  </si>
  <si>
    <t>28149</t>
  </si>
  <si>
    <t>San Juan Island</t>
  </si>
  <si>
    <t>29011</t>
  </si>
  <si>
    <t>Concrete</t>
  </si>
  <si>
    <t>29100</t>
  </si>
  <si>
    <t>Burlington-Edison</t>
  </si>
  <si>
    <t>29101</t>
  </si>
  <si>
    <t>Sedro-Woolley</t>
  </si>
  <si>
    <t>29103</t>
  </si>
  <si>
    <t>Anacortes</t>
  </si>
  <si>
    <t>29311</t>
  </si>
  <si>
    <t>La Conner</t>
  </si>
  <si>
    <t>29320</t>
  </si>
  <si>
    <t>Mount Vernon</t>
  </si>
  <si>
    <t>30002</t>
  </si>
  <si>
    <t>Skamania</t>
  </si>
  <si>
    <t>30029</t>
  </si>
  <si>
    <t>Mount Pleasant</t>
  </si>
  <si>
    <t>30031</t>
  </si>
  <si>
    <t>Mill A</t>
  </si>
  <si>
    <t>30303</t>
  </si>
  <si>
    <t>Stevenson-Carson</t>
  </si>
  <si>
    <t>31002</t>
  </si>
  <si>
    <t>Everett</t>
  </si>
  <si>
    <t>31004</t>
  </si>
  <si>
    <t>Lake Stevens</t>
  </si>
  <si>
    <t>31006</t>
  </si>
  <si>
    <t>Mukilteo</t>
  </si>
  <si>
    <t>31015</t>
  </si>
  <si>
    <t>Edmonds</t>
  </si>
  <si>
    <t>31016</t>
  </si>
  <si>
    <t>Arlington</t>
  </si>
  <si>
    <t>31025</t>
  </si>
  <si>
    <t>Marysville</t>
  </si>
  <si>
    <t>31063</t>
  </si>
  <si>
    <t>Index</t>
  </si>
  <si>
    <t>31103</t>
  </si>
  <si>
    <t>Monroe</t>
  </si>
  <si>
    <t>31201</t>
  </si>
  <si>
    <t>Snohomish</t>
  </si>
  <si>
    <t>31306</t>
  </si>
  <si>
    <t>Lakewood</t>
  </si>
  <si>
    <t>31311</t>
  </si>
  <si>
    <t>Sultan</t>
  </si>
  <si>
    <t>31332</t>
  </si>
  <si>
    <t>Granite Falls</t>
  </si>
  <si>
    <t>31401</t>
  </si>
  <si>
    <t>Stanwood-Camano</t>
  </si>
  <si>
    <t>32081</t>
  </si>
  <si>
    <t>Spokane</t>
  </si>
  <si>
    <t>32123</t>
  </si>
  <si>
    <t>Orchard Prairie</t>
  </si>
  <si>
    <t>32312</t>
  </si>
  <si>
    <t>Great Northern</t>
  </si>
  <si>
    <t>32325</t>
  </si>
  <si>
    <t>Nine Mile Falls</t>
  </si>
  <si>
    <t>32326</t>
  </si>
  <si>
    <t>Medical Lake</t>
  </si>
  <si>
    <t>32354</t>
  </si>
  <si>
    <t>Mead</t>
  </si>
  <si>
    <t>32356</t>
  </si>
  <si>
    <t>Central Valley</t>
  </si>
  <si>
    <t>32358</t>
  </si>
  <si>
    <t>Freeman</t>
  </si>
  <si>
    <t>32360</t>
  </si>
  <si>
    <t>Cheney</t>
  </si>
  <si>
    <t>32361</t>
  </si>
  <si>
    <t>East Valley (Spokane)</t>
  </si>
  <si>
    <t>32362</t>
  </si>
  <si>
    <t>Liberty</t>
  </si>
  <si>
    <t>32363</t>
  </si>
  <si>
    <t>West Valley (Spokane)</t>
  </si>
  <si>
    <t>32414</t>
  </si>
  <si>
    <t>Deer Park</t>
  </si>
  <si>
    <t>32416</t>
  </si>
  <si>
    <t>Riverside</t>
  </si>
  <si>
    <t>32901</t>
  </si>
  <si>
    <t>Spokane Intl Acad Charter</t>
  </si>
  <si>
    <t>32903</t>
  </si>
  <si>
    <t>Lumen Charter</t>
  </si>
  <si>
    <t>33030</t>
  </si>
  <si>
    <t>Onion Creek</t>
  </si>
  <si>
    <t>33036</t>
  </si>
  <si>
    <t>Chewelah</t>
  </si>
  <si>
    <t>33070</t>
  </si>
  <si>
    <t>Valley</t>
  </si>
  <si>
    <t>33115</t>
  </si>
  <si>
    <t>Colville</t>
  </si>
  <si>
    <t>33202</t>
  </si>
  <si>
    <t>Summit Valley</t>
  </si>
  <si>
    <t>33205</t>
  </si>
  <si>
    <t>Evergreen (Stevens)</t>
  </si>
  <si>
    <t>33212</t>
  </si>
  <si>
    <t>Kettle Falls</t>
  </si>
  <si>
    <t>34002</t>
  </si>
  <si>
    <t>Yelm</t>
  </si>
  <si>
    <t>34003</t>
  </si>
  <si>
    <t>North Thurston</t>
  </si>
  <si>
    <t>34033</t>
  </si>
  <si>
    <t>Tumwater</t>
  </si>
  <si>
    <t>34111</t>
  </si>
  <si>
    <t>Olympia</t>
  </si>
  <si>
    <t>34307</t>
  </si>
  <si>
    <t>Rainier</t>
  </si>
  <si>
    <t>34324</t>
  </si>
  <si>
    <t>Griffin</t>
  </si>
  <si>
    <t>34401</t>
  </si>
  <si>
    <t>Rochester</t>
  </si>
  <si>
    <t>34402</t>
  </si>
  <si>
    <t>Tenino</t>
  </si>
  <si>
    <t>36101</t>
  </si>
  <si>
    <t>Dixie</t>
  </si>
  <si>
    <t>36140</t>
  </si>
  <si>
    <t>Walla Walla</t>
  </si>
  <si>
    <t>36250</t>
  </si>
  <si>
    <t>College Place</t>
  </si>
  <si>
    <t>36400</t>
  </si>
  <si>
    <t>Columbia (Walla Walla)</t>
  </si>
  <si>
    <t>37501</t>
  </si>
  <si>
    <t>Bellingham</t>
  </si>
  <si>
    <t>37502</t>
  </si>
  <si>
    <t>Ferndale</t>
  </si>
  <si>
    <t>37503</t>
  </si>
  <si>
    <t>Blaine</t>
  </si>
  <si>
    <t>37504</t>
  </si>
  <si>
    <t>Lynden</t>
  </si>
  <si>
    <t>37505</t>
  </si>
  <si>
    <t>Meridian</t>
  </si>
  <si>
    <t>37506</t>
  </si>
  <si>
    <t>Nooksack Valley</t>
  </si>
  <si>
    <t>37507</t>
  </si>
  <si>
    <t>Mount Baker</t>
  </si>
  <si>
    <t>37902</t>
  </si>
  <si>
    <t>Whatcom Intergenerational Charter</t>
  </si>
  <si>
    <t>38126</t>
  </si>
  <si>
    <t>Lacrosse</t>
  </si>
  <si>
    <t>38264</t>
  </si>
  <si>
    <t>Lamont</t>
  </si>
  <si>
    <t>38267</t>
  </si>
  <si>
    <t>Pullman</t>
  </si>
  <si>
    <t>38300</t>
  </si>
  <si>
    <t>Colfax</t>
  </si>
  <si>
    <t>38304</t>
  </si>
  <si>
    <t>Steptoe</t>
  </si>
  <si>
    <t>38308</t>
  </si>
  <si>
    <t>Endicott</t>
  </si>
  <si>
    <t>39002</t>
  </si>
  <si>
    <t>Union Gap</t>
  </si>
  <si>
    <t>39003</t>
  </si>
  <si>
    <t>Naches Valley</t>
  </si>
  <si>
    <t>39007</t>
  </si>
  <si>
    <t>Yakima</t>
  </si>
  <si>
    <t>39090</t>
  </si>
  <si>
    <t>East Valley (Yakima)</t>
  </si>
  <si>
    <t>39119</t>
  </si>
  <si>
    <t>Selah</t>
  </si>
  <si>
    <t>39120</t>
  </si>
  <si>
    <t>Mabton</t>
  </si>
  <si>
    <t>39200</t>
  </si>
  <si>
    <t>Grandview</t>
  </si>
  <si>
    <t>39201</t>
  </si>
  <si>
    <t>Sunnyside</t>
  </si>
  <si>
    <t>39202</t>
  </si>
  <si>
    <t>Toppenish</t>
  </si>
  <si>
    <t>39203</t>
  </si>
  <si>
    <t>Highland</t>
  </si>
  <si>
    <t>39204</t>
  </si>
  <si>
    <t>Granger</t>
  </si>
  <si>
    <t>39205</t>
  </si>
  <si>
    <t>Zillah</t>
  </si>
  <si>
    <t>39207</t>
  </si>
  <si>
    <t>Wapato</t>
  </si>
  <si>
    <t>39208</t>
  </si>
  <si>
    <t>West Valley (Yakima)</t>
  </si>
  <si>
    <t>39209</t>
  </si>
  <si>
    <t>Mount Adams</t>
  </si>
  <si>
    <t>Use the dropdown box below to select a district:</t>
  </si>
  <si>
    <t>SY1995-96</t>
  </si>
  <si>
    <t>SY1999-00</t>
  </si>
  <si>
    <t>Total FTE Enrollment</t>
  </si>
  <si>
    <t>DistSize</t>
  </si>
  <si>
    <t>Count</t>
  </si>
  <si>
    <t>LEAP Office</t>
  </si>
  <si>
    <t>Statewide</t>
  </si>
  <si>
    <t>Activities</t>
  </si>
  <si>
    <t>Version</t>
  </si>
  <si>
    <t>PriorSchoolYear</t>
  </si>
  <si>
    <t>PriorEnroll</t>
  </si>
  <si>
    <t>ChartPP</t>
  </si>
  <si>
    <t>ChartEnroll</t>
  </si>
  <si>
    <t>Selected District Enroll</t>
  </si>
  <si>
    <t>Selected District PP</t>
  </si>
  <si>
    <t>Selected District</t>
  </si>
  <si>
    <t>Series Name</t>
  </si>
  <si>
    <t>Selected Activity</t>
  </si>
  <si>
    <t>PerPupilAll</t>
  </si>
  <si>
    <t>Selected District PP All</t>
  </si>
  <si>
    <t>Chart PP</t>
  </si>
  <si>
    <t>Chart Categories</t>
  </si>
  <si>
    <t>Scatter Chart Title</t>
  </si>
  <si>
    <t>Prior % Col</t>
  </si>
  <si>
    <t>Bar Chart Title</t>
  </si>
  <si>
    <t>DistChartDropdown</t>
  </si>
  <si>
    <t>Use the dropdown box below to select a comparison group for the chart below:</t>
  </si>
  <si>
    <t>Comparable Size Districts</t>
  </si>
  <si>
    <t>Regular Instruction</t>
  </si>
  <si>
    <t>Special Ed Instruction</t>
  </si>
  <si>
    <t>Vocational Ed Instruction</t>
  </si>
  <si>
    <t>Skills Centers Instruction</t>
  </si>
  <si>
    <t>Remediation/LAP/Title I, etc.</t>
  </si>
  <si>
    <t>Bilingual/Head Start/Indian Ed, etc.</t>
  </si>
  <si>
    <t>Other Instructional Programs</t>
  </si>
  <si>
    <t>Community Services</t>
  </si>
  <si>
    <t>Support Services</t>
  </si>
  <si>
    <t>Federal Stimulus</t>
  </si>
  <si>
    <t>Total All Programs</t>
  </si>
  <si>
    <t>All Programs</t>
  </si>
  <si>
    <t>PriorPerPupilProgram</t>
  </si>
  <si>
    <t>K-12 General Fund Expenditures per FTE Enrollment:  by Program Group</t>
  </si>
  <si>
    <t>Regular Instruction (01); Other Instructional Programs includes Better Schools - Professional Development (63), Student Achievement, State (66), Highly Capable (74), and Instructional Programs, Other (79).</t>
  </si>
  <si>
    <t>State Institutions, and pre-K Special Education; expenditure data from F195 and F196 reports from OSPI SAFS recast for comparability:  Instruction Support (94) formerly in Support Services combined with</t>
  </si>
  <si>
    <t>Use the dropdown box below to select a program group for the chart below:</t>
  </si>
  <si>
    <t>2024-25</t>
  </si>
  <si>
    <t>January 2025</t>
  </si>
  <si>
    <t>General Fund</t>
  </si>
  <si>
    <t>Expenditures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</si>
</sst>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mm\-dd\-yyyy"/>
    <numFmt numFmtId="167" formatCode="&quot;$&quot;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i/>
      <sz val="8"/>
      <name val="Verdana"/>
      <family val="2"/>
    </font>
    <font>
      <u/>
      <sz val="8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7"/>
      <name val="Verdana"/>
      <family val="2"/>
    </font>
    <font>
      <sz val="7.5"/>
      <name val="Verdana"/>
      <family val="2"/>
    </font>
    <font>
      <b/>
      <sz val="11"/>
      <color theme="1"/>
      <name val="Verdana"/>
      <family val="2"/>
    </font>
    <font>
      <b/>
      <u/>
      <sz val="8"/>
      <color theme="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  <font>
      <sz val="8"/>
      <color theme="0" tint="-0.249977111117893"/>
      <name val="Wingdings 3"/>
      <family val="1"/>
      <charset val="2"/>
    </font>
  </fonts>
  <fills count="3">
    <fill>
      <patternFill patternType="none"/>
    </fill>
    <fill>
      <patternFill patternType="gray125"/>
    </fill>
    <fill>
      <gradientFill degree="90">
        <stop position="0">
          <color rgb="FFFEFEFE"/>
        </stop>
        <stop position="1">
          <color rgb="FFF1F4F8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NumberFormat="1"/>
    <xf numFmtId="0" fontId="2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2" fillId="0" borderId="9" xfId="0" applyFont="1" applyFill="1" applyBorder="1" applyProtection="1">
      <protection locked="0"/>
    </xf>
    <xf numFmtId="0" fontId="4" fillId="0" borderId="1" xfId="0" applyFont="1" applyBorder="1" applyAlignment="1" applyProtection="1">
      <alignment horizontal="centerContinuous"/>
      <protection locked="0"/>
    </xf>
    <xf numFmtId="0" fontId="2" fillId="0" borderId="2" xfId="0" applyFont="1" applyBorder="1" applyAlignment="1" applyProtection="1">
      <alignment horizontal="centerContinuous"/>
      <protection locked="0"/>
    </xf>
    <xf numFmtId="0" fontId="5" fillId="0" borderId="0" xfId="0" applyFont="1" applyProtection="1">
      <protection hidden="1"/>
    </xf>
    <xf numFmtId="0" fontId="6" fillId="0" borderId="1" xfId="0" applyFont="1" applyBorder="1" applyAlignment="1" applyProtection="1">
      <alignment horizontal="centerContinuous"/>
      <protection locked="0"/>
    </xf>
    <xf numFmtId="0" fontId="4" fillId="0" borderId="2" xfId="0" applyFont="1" applyBorder="1" applyAlignment="1" applyProtection="1">
      <alignment horizontal="centerContinuous"/>
      <protection locked="0"/>
    </xf>
    <xf numFmtId="0" fontId="4" fillId="0" borderId="5" xfId="0" applyFont="1" applyBorder="1" applyAlignment="1" applyProtection="1">
      <alignment horizontal="centerContinuous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164" fontId="2" fillId="0" borderId="0" xfId="1" applyNumberFormat="1" applyFont="1" applyProtection="1">
      <protection locked="0" hidden="1"/>
    </xf>
    <xf numFmtId="165" fontId="2" fillId="0" borderId="0" xfId="2" applyNumberFormat="1" applyFont="1" applyProtection="1">
      <protection locked="0" hidden="1"/>
    </xf>
    <xf numFmtId="0" fontId="7" fillId="0" borderId="0" xfId="0" applyFont="1" applyProtection="1">
      <protection locked="0"/>
    </xf>
    <xf numFmtId="164" fontId="7" fillId="0" borderId="0" xfId="0" applyNumberFormat="1" applyFont="1" applyProtection="1">
      <protection locked="0" hidden="1"/>
    </xf>
    <xf numFmtId="9" fontId="7" fillId="0" borderId="0" xfId="2" applyFont="1" applyProtection="1">
      <protection locked="0" hidden="1"/>
    </xf>
    <xf numFmtId="9" fontId="7" fillId="0" borderId="0" xfId="0" applyNumberFormat="1" applyFont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Protection="1">
      <protection hidden="1"/>
    </xf>
    <xf numFmtId="0" fontId="4" fillId="0" borderId="0" xfId="0" applyFont="1" applyBorder="1" applyAlignment="1" applyProtection="1">
      <alignment horizontal="centerContinuous"/>
      <protection locked="0"/>
    </xf>
    <xf numFmtId="0" fontId="2" fillId="0" borderId="0" xfId="0" applyFont="1" applyBorder="1" applyProtection="1">
      <protection locked="0"/>
    </xf>
    <xf numFmtId="0" fontId="6" fillId="0" borderId="6" xfId="0" applyFont="1" applyBorder="1" applyAlignment="1" applyProtection="1">
      <alignment horizontal="centerContinuous"/>
      <protection locked="0"/>
    </xf>
    <xf numFmtId="0" fontId="4" fillId="0" borderId="8" xfId="0" applyFont="1" applyBorder="1" applyAlignment="1" applyProtection="1">
      <alignment horizontal="centerContinuous"/>
      <protection locked="0"/>
    </xf>
    <xf numFmtId="0" fontId="14" fillId="0" borderId="0" xfId="0" applyFont="1" applyAlignment="1" applyProtection="1">
      <alignment horizontal="centerContinuous" vertical="top"/>
      <protection hidden="1"/>
    </xf>
    <xf numFmtId="0" fontId="2" fillId="0" borderId="0" xfId="0" applyFont="1" applyAlignment="1" applyProtection="1">
      <alignment horizontal="centerContinuous" vertical="top"/>
      <protection locked="0"/>
    </xf>
    <xf numFmtId="0" fontId="2" fillId="0" borderId="11" xfId="0" applyFont="1" applyBorder="1" applyAlignment="1" applyProtection="1">
      <alignment horizontal="centerContinuous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7" fillId="0" borderId="5" xfId="0" applyFont="1" applyBorder="1" applyAlignment="1" applyProtection="1">
      <alignment horizontal="centerContinuous"/>
      <protection locked="0"/>
    </xf>
    <xf numFmtId="0" fontId="3" fillId="0" borderId="5" xfId="0" applyFont="1" applyBorder="1" applyAlignment="1" applyProtection="1">
      <alignment horizontal="centerContinuous"/>
      <protection locked="0"/>
    </xf>
    <xf numFmtId="0" fontId="2" fillId="0" borderId="5" xfId="0" applyFont="1" applyBorder="1" applyAlignment="1" applyProtection="1">
      <alignment horizontal="centerContinuous"/>
      <protection locked="0"/>
    </xf>
    <xf numFmtId="0" fontId="8" fillId="0" borderId="11" xfId="0" applyFont="1" applyBorder="1" applyProtection="1">
      <protection locked="0"/>
    </xf>
    <xf numFmtId="0" fontId="2" fillId="0" borderId="11" xfId="0" applyFont="1" applyBorder="1" applyProtection="1">
      <protection locked="0"/>
    </xf>
    <xf numFmtId="164" fontId="8" fillId="0" borderId="11" xfId="0" applyNumberFormat="1" applyFont="1" applyBorder="1"/>
    <xf numFmtId="0" fontId="8" fillId="0" borderId="11" xfId="0" applyFont="1" applyBorder="1" applyProtection="1">
      <protection locked="0" hidden="1"/>
    </xf>
    <xf numFmtId="164" fontId="8" fillId="0" borderId="11" xfId="0" applyNumberFormat="1" applyFont="1" applyBorder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166" fontId="9" fillId="0" borderId="0" xfId="0" applyNumberFormat="1" applyFont="1" applyProtection="1">
      <protection hidden="1"/>
    </xf>
    <xf numFmtId="165" fontId="2" fillId="0" borderId="8" xfId="2" applyNumberFormat="1" applyFont="1" applyBorder="1" applyProtection="1">
      <protection locked="0" hidden="1"/>
    </xf>
    <xf numFmtId="0" fontId="3" fillId="0" borderId="2" xfId="0" applyFont="1" applyBorder="1" applyAlignment="1" applyProtection="1">
      <alignment horizontal="centerContinuous"/>
      <protection locked="0"/>
    </xf>
    <xf numFmtId="0" fontId="11" fillId="0" borderId="1" xfId="0" applyFont="1" applyBorder="1" applyAlignment="1" applyProtection="1">
      <alignment horizontal="centerContinuous" vertical="center"/>
      <protection locked="0"/>
    </xf>
    <xf numFmtId="0" fontId="2" fillId="0" borderId="6" xfId="0" applyFont="1" applyBorder="1" applyProtection="1">
      <protection locked="0"/>
    </xf>
    <xf numFmtId="0" fontId="7" fillId="0" borderId="6" xfId="0" applyFont="1" applyBorder="1" applyProtection="1">
      <protection locked="0"/>
    </xf>
    <xf numFmtId="0" fontId="8" fillId="0" borderId="7" xfId="0" applyFont="1" applyBorder="1" applyProtection="1">
      <protection locked="0"/>
    </xf>
    <xf numFmtId="164" fontId="0" fillId="0" borderId="0" xfId="1" applyNumberFormat="1" applyFont="1"/>
    <xf numFmtId="0" fontId="0" fillId="0" borderId="0" xfId="0" applyAlignment="1">
      <alignment wrapText="1"/>
    </xf>
    <xf numFmtId="167" fontId="0" fillId="0" borderId="0" xfId="1" applyNumberFormat="1" applyFont="1"/>
    <xf numFmtId="0" fontId="2" fillId="0" borderId="9" xfId="0" applyFont="1" applyBorder="1" applyProtection="1">
      <protection locked="0"/>
    </xf>
    <xf numFmtId="167" fontId="0" fillId="0" borderId="0" xfId="0" applyNumberFormat="1"/>
    <xf numFmtId="0" fontId="15" fillId="2" borderId="10" xfId="0" applyFont="1" applyFill="1" applyBorder="1" applyAlignment="1" applyProtection="1">
      <alignment horizontal="left" vertical="center" shrinkToFit="1"/>
      <protection hidden="1"/>
    </xf>
    <xf numFmtId="0" fontId="0" fillId="0" borderId="0" xfId="0" applyFont="1" applyProtection="1">
      <protection locked="0"/>
    </xf>
    <xf numFmtId="165" fontId="0" fillId="0" borderId="0" xfId="2" applyNumberFormat="1" applyFont="1"/>
    <xf numFmtId="0" fontId="3" fillId="0" borderId="0" xfId="0" applyFont="1" applyAlignment="1" applyProtection="1">
      <protection locked="0"/>
    </xf>
    <xf numFmtId="0" fontId="11" fillId="0" borderId="1" xfId="0" applyFont="1" applyBorder="1" applyAlignment="1" applyProtection="1">
      <alignment horizontal="centerContinuous" vertical="center"/>
      <protection hidden="1"/>
    </xf>
    <xf numFmtId="0" fontId="2" fillId="0" borderId="6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8" fillId="0" borderId="7" xfId="0" applyFont="1" applyBorder="1" applyProtection="1">
      <protection hidden="1"/>
    </xf>
    <xf numFmtId="0" fontId="2" fillId="0" borderId="0" xfId="0" applyFont="1" applyProtection="1">
      <protection hidden="1"/>
    </xf>
    <xf numFmtId="164" fontId="7" fillId="0" borderId="0" xfId="0" applyNumberFormat="1" applyFont="1" applyProtection="1">
      <protection hidden="1"/>
    </xf>
    <xf numFmtId="9" fontId="7" fillId="0" borderId="0" xfId="2" applyFont="1" applyProtection="1">
      <protection hidden="1"/>
    </xf>
    <xf numFmtId="9" fontId="7" fillId="0" borderId="8" xfId="2" applyFont="1" applyBorder="1" applyProtection="1">
      <protection hidden="1"/>
    </xf>
    <xf numFmtId="164" fontId="8" fillId="0" borderId="11" xfId="0" applyNumberFormat="1" applyFont="1" applyBorder="1" applyProtection="1">
      <protection hidden="1"/>
    </xf>
    <xf numFmtId="0" fontId="8" fillId="0" borderId="12" xfId="0" applyFont="1" applyBorder="1" applyProtection="1">
      <protection hidden="1"/>
    </xf>
    <xf numFmtId="9" fontId="7" fillId="0" borderId="0" xfId="0" applyNumberFormat="1" applyFont="1" applyProtection="1">
      <protection hidden="1"/>
    </xf>
    <xf numFmtId="9" fontId="7" fillId="0" borderId="8" xfId="0" applyNumberFormat="1" applyFont="1" applyBorder="1" applyProtection="1">
      <protection hidden="1"/>
    </xf>
    <xf numFmtId="0" fontId="8" fillId="0" borderId="11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2" fillId="0" borderId="12" xfId="0" applyFont="1" applyBorder="1" applyProtection="1">
      <protection hidden="1"/>
    </xf>
    <xf numFmtId="0" fontId="2" fillId="0" borderId="0" xfId="0" applyFont="1" applyBorder="1" applyAlignment="1" applyProtection="1">
      <alignment horizontal="centerContinuous" vertical="top"/>
      <protection locked="0"/>
    </xf>
    <xf numFmtId="0" fontId="2" fillId="0" borderId="8" xfId="0" applyFont="1" applyBorder="1" applyAlignment="1" applyProtection="1">
      <alignment horizontal="centerContinuous"/>
      <protection locked="0"/>
    </xf>
  </cellXfs>
  <cellStyles count="3">
    <cellStyle name="Comma" xfId="1" builtinId="3"/>
    <cellStyle name="Normal" xfId="0" builtinId="0"/>
    <cellStyle name="Percent" xfId="2" builtinId="5"/>
  </cellStyles>
  <dxfs count="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sz val="11"/>
        <color theme="1"/>
      </font>
      <border>
        <bottom style="thin">
          <color theme="4"/>
        </bottom>
        <vertical/>
        <horizontal/>
      </border>
    </dxf>
    <dxf>
      <font>
        <sz val="8"/>
        <color theme="1"/>
        <name val="Tw Cen MT"/>
        <family val="2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SlicerStyleDark1 2" pivot="0" table="0" count="10" xr9:uid="{FD0FC896-BDA8-4846-9FF4-8D71843FC078}">
      <tableStyleElement type="wholeTable" dxfId="9"/>
      <tableStyleElement type="headerRow" dxfId="8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sz val="8"/>
            <color theme="0"/>
            <name val="Tw Cen MT"/>
            <family val="2"/>
            <scheme val="none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olapFunctions">
    <main first="ThisWorkbookDataModel">
      <tp t="e">
        <v>#N/A</v>
        <stp>1</stp>
        <tr r="BJ37" s="1"/>
        <tr r="BH23" s="1"/>
        <tr r="BH37" s="1"/>
        <tr r="BF23" s="1"/>
        <tr r="BF37" s="1"/>
        <tr r="BD23" s="1"/>
        <tr r="BD37" s="1"/>
        <tr r="BB37" s="1"/>
        <tr r="AZ12" s="1"/>
        <tr r="AZ21" s="1"/>
        <tr r="AZ26" s="1"/>
        <tr r="AZ16" s="1"/>
        <tr r="AZ13" s="1"/>
        <tr r="AZ17" s="1"/>
        <tr r="AZ32" s="1"/>
        <tr r="AZ15" s="1"/>
        <tr r="AZ29" s="1"/>
        <tr r="AZ33" s="1"/>
        <tr r="AZ30" s="1"/>
        <tr r="AZ31" s="1"/>
        <tr r="AZ35" s="1"/>
        <tr r="AZ18" s="1"/>
        <tr r="AZ14" s="1"/>
        <tr r="AZ27" s="1"/>
        <tr r="AZ19" s="1"/>
        <tr r="AZ34" s="1"/>
        <tr r="AZ28" s="1"/>
        <tr r="AZ20" s="1"/>
        <tr r="AZ37" s="1"/>
        <tr r="AZ23" s="1"/>
        <tr r="AX33" s="1"/>
        <tr r="AX18" s="1"/>
        <tr r="AX17" s="1"/>
        <tr r="AX35" s="1"/>
        <tr r="AX29" s="1"/>
        <tr r="AX26" s="1"/>
        <tr r="AX30" s="1"/>
        <tr r="AX14" s="1"/>
        <tr r="AX19" s="1"/>
        <tr r="AX15" s="1"/>
        <tr r="AX31" s="1"/>
        <tr r="AX12" s="1"/>
        <tr r="AX13" s="1"/>
        <tr r="AX34" s="1"/>
        <tr r="AX20" s="1"/>
        <tr r="AX32" s="1"/>
        <tr r="AX16" s="1"/>
        <tr r="AX28" s="1"/>
        <tr r="AX21" s="1"/>
        <tr r="AX27" s="1"/>
        <tr r="AV17" s="1"/>
        <tr r="AV33" s="1"/>
        <tr r="AV26" s="1"/>
        <tr r="AV21" s="1"/>
        <tr r="AV16" s="1"/>
        <tr r="AV27" s="1"/>
        <tr r="AV31" s="1"/>
        <tr r="AV12" s="1"/>
        <tr r="AV15" s="1"/>
        <tr r="AV34" s="1"/>
        <tr r="AV35" s="1"/>
        <tr r="AV19" s="1"/>
        <tr r="AV20" s="1"/>
        <tr r="AV32" s="1"/>
        <tr r="AX23" s="1"/>
        <tr r="AX37" s="1"/>
        <tr r="AV29" s="1"/>
        <tr r="AV28" s="1"/>
        <tr r="AV13" s="1"/>
        <tr r="AV18" s="1"/>
        <tr r="AV30" s="1"/>
        <tr r="AV14" s="1"/>
        <tr r="AV23" s="1"/>
        <tr r="AV37" s="1"/>
        <tr r="AT20" s="1"/>
        <tr r="AT21" s="1"/>
        <tr r="AT29" s="1"/>
        <tr r="AT12" s="1"/>
        <tr r="AT31" s="1"/>
        <tr r="AT14" s="1"/>
        <tr r="AT34" s="1"/>
        <tr r="AT26" s="1"/>
        <tr r="AT33" s="1"/>
        <tr r="AT27" s="1"/>
        <tr r="AT18" s="1"/>
        <tr r="AT28" s="1"/>
        <tr r="AT15" s="1"/>
        <tr r="AT32" s="1"/>
        <tr r="AT17" s="1"/>
        <tr r="AT35" s="1"/>
        <tr r="AT30" s="1"/>
        <tr r="AT16" s="1"/>
        <tr r="AT19" s="1"/>
        <tr r="AT13" s="1"/>
        <tr r="AT37" s="1"/>
        <tr r="AT23" s="1"/>
        <tr r="AR16" s="1"/>
        <tr r="AR33" s="1"/>
        <tr r="AR29" s="1"/>
        <tr r="AR14" s="1"/>
        <tr r="AR21" s="1"/>
        <tr r="AR26" s="1"/>
        <tr r="AR13" s="1"/>
        <tr r="AR15" s="1"/>
        <tr r="AR17" s="1"/>
        <tr r="AR35" s="1"/>
        <tr r="AR34" s="1"/>
        <tr r="AR30" s="1"/>
        <tr r="AR18" s="1"/>
        <tr r="AR31" s="1"/>
        <tr r="AR19" s="1"/>
        <tr r="AR28" s="1"/>
        <tr r="AR20" s="1"/>
        <tr r="AR12" s="1"/>
        <tr r="AR27" s="1"/>
        <tr r="AR32" s="1"/>
        <tr r="AP12" s="1"/>
        <tr r="AP29" s="1"/>
        <tr r="AP30" s="1"/>
        <tr r="AP28" s="1"/>
        <tr r="AP33" s="1"/>
        <tr r="AP14" s="1"/>
        <tr r="AP35" s="1"/>
        <tr r="AP34" s="1"/>
        <tr r="AP16" s="1"/>
        <tr r="AP19" s="1"/>
        <tr r="AP15" s="1"/>
        <tr r="AP20" s="1"/>
        <tr r="AP13" s="1"/>
        <tr r="AP31" s="1"/>
        <tr r="AP27" s="1"/>
        <tr r="AP17" s="1"/>
        <tr r="AP21" s="1"/>
        <tr r="AP26" s="1"/>
        <tr r="AR23" s="1"/>
        <tr r="AP32" s="1"/>
        <tr r="AR37" s="1"/>
        <tr r="AP18" s="1"/>
        <tr r="AN26" s="1"/>
        <tr r="AN31" s="1"/>
        <tr r="AN14" s="1"/>
        <tr r="AN35" s="1"/>
        <tr r="AN12" s="1"/>
        <tr r="AN33" s="1"/>
        <tr r="AN28" s="1"/>
        <tr r="AN21" s="1"/>
        <tr r="AN27" s="1"/>
        <tr r="AN34" s="1"/>
        <tr r="AN16" s="1"/>
        <tr r="AN18" s="1"/>
        <tr r="AN17" s="1"/>
        <tr r="AN20" s="1"/>
        <tr r="AN32" s="1"/>
        <tr r="AN13" s="1"/>
        <tr r="AN29" s="1"/>
        <tr r="AN15" s="1"/>
        <tr r="AN19" s="1"/>
        <tr r="AP37" s="1"/>
        <tr r="AP23" s="1"/>
        <tr r="AN30" s="1"/>
        <tr r="AL19" s="1"/>
        <tr r="AL32" s="1"/>
        <tr r="AL35" s="1"/>
        <tr r="AL31" s="1"/>
        <tr r="AL29" s="1"/>
        <tr r="AL17" s="1"/>
        <tr r="AN23" s="1"/>
        <tr r="AL20" s="1"/>
        <tr r="AL26" s="1"/>
        <tr r="AL30" s="1"/>
        <tr r="AN37" s="1"/>
        <tr r="AL34" s="1"/>
        <tr r="AL12" s="1"/>
        <tr r="AL28" s="1"/>
        <tr r="AL21" s="1"/>
        <tr r="AL15" s="1"/>
        <tr r="AL14" s="1"/>
        <tr r="AL18" s="1"/>
        <tr r="AL33" s="1"/>
        <tr r="AL27" s="1"/>
        <tr r="AL13" s="1"/>
        <tr r="AL16" s="1"/>
        <tr r="AL37" s="1"/>
        <tr r="AL23" s="1"/>
        <tr r="AJ19" s="1"/>
        <tr r="AJ21" s="1"/>
        <tr r="AJ20" s="1"/>
        <tr r="AJ34" s="1"/>
        <tr r="AJ13" s="1"/>
        <tr r="AJ33" s="1"/>
        <tr r="AJ14" s="1"/>
        <tr r="AJ30" s="1"/>
        <tr r="AJ27" s="1"/>
        <tr r="AJ31" s="1"/>
        <tr r="AJ15" s="1"/>
        <tr r="AJ32" s="1"/>
        <tr r="AJ28" s="1"/>
        <tr r="AJ35" s="1"/>
        <tr r="AJ17" s="1"/>
        <tr r="AJ12" s="1"/>
        <tr r="AJ18" s="1"/>
        <tr r="AJ16" s="1"/>
        <tr r="AJ26" s="1"/>
        <tr r="AJ29" s="1"/>
        <tr r="AH28" s="1"/>
        <tr r="AH15" s="1"/>
        <tr r="AH20" s="1"/>
        <tr r="AH21" s="1"/>
        <tr r="AJ37" s="1"/>
        <tr r="AH13" s="1"/>
        <tr r="AH32" s="1"/>
        <tr r="AH27" s="1"/>
        <tr r="AH16" s="1"/>
        <tr r="AH18" s="1"/>
        <tr r="AH14" s="1"/>
        <tr r="AH12" s="1"/>
        <tr r="AH29" s="1"/>
        <tr r="AH31" s="1"/>
        <tr r="AH17" s="1"/>
        <tr r="AH19" s="1"/>
        <tr r="AJ23" s="1"/>
        <tr r="AH30" s="1"/>
        <tr r="AH26" s="1"/>
        <tr r="AH34" s="1"/>
        <tr r="AH35" s="1"/>
        <tr r="AH33" s="1"/>
        <tr r="AH37" s="1"/>
        <tr r="AH23" s="1"/>
        <tr r="AF12" s="1"/>
        <tr r="AF28" s="1"/>
        <tr r="AF20" s="1"/>
        <tr r="AF21" s="1"/>
        <tr r="AF34" s="1"/>
        <tr r="AF19" s="1"/>
        <tr r="AF13" s="1"/>
        <tr r="AF16" s="1"/>
        <tr r="AF14" s="1"/>
        <tr r="AF32" s="1"/>
        <tr r="AF29" s="1"/>
        <tr r="AF17" s="1"/>
        <tr r="AF31" s="1"/>
        <tr r="AF18" s="1"/>
        <tr r="AF15" s="1"/>
        <tr r="AF30" s="1"/>
        <tr r="AF26" s="1"/>
        <tr r="AF33" s="1"/>
        <tr r="AF27" s="1"/>
        <tr r="AF35" s="1"/>
        <tr r="AF23" s="1"/>
        <tr r="AF37" s="1"/>
        <tr r="AD30" s="1"/>
        <tr r="AD27" s="1"/>
        <tr r="AD29" s="1"/>
        <tr r="AD26" s="1"/>
        <tr r="AD28" s="1"/>
        <tr r="AD35" s="1"/>
        <tr r="AD33" s="1"/>
        <tr r="AD31" s="1"/>
        <tr r="AD34" s="1"/>
        <tr r="AD32" s="1"/>
        <tr r="AD15" s="1"/>
        <tr r="AD18" s="1"/>
        <tr r="AD21" s="1"/>
        <tr r="AD17" s="1"/>
        <tr r="AD13" s="1"/>
        <tr r="AD37" s="1"/>
        <tr r="AD16" s="1"/>
        <tr r="AD20" s="1"/>
        <tr r="AD19" s="1"/>
        <tr r="AD12" s="1"/>
        <tr r="AD14" s="1"/>
        <tr r="AD23" s="1"/>
        <tr r="AB21" s="1"/>
        <tr r="AB14" s="1"/>
        <tr r="AB18" s="1"/>
        <tr r="AB17" s="1"/>
        <tr r="AB19" s="1"/>
        <tr r="AB27" s="1"/>
        <tr r="AB26" s="1"/>
        <tr r="AB12" s="1"/>
        <tr r="AB28" s="1"/>
        <tr r="AB34" s="1"/>
        <tr r="AB20" s="1"/>
        <tr r="AB32" s="1"/>
        <tr r="AB30" s="1"/>
        <tr r="AB35" s="1"/>
        <tr r="AB15" s="1"/>
        <tr r="AB29" s="1"/>
        <tr r="AB33" s="1"/>
        <tr r="AB16" s="1"/>
        <tr r="AB31" s="1"/>
        <tr r="AB13" s="1"/>
        <tr r="AB37" s="1"/>
        <tr r="AB23" s="1"/>
        <tr r="Z33" s="1"/>
        <tr r="Z32" s="1"/>
        <tr r="Z12" s="1"/>
        <tr r="Z16" s="1"/>
        <tr r="Z27" s="1"/>
        <tr r="Z35" s="1"/>
        <tr r="Z34" s="1"/>
        <tr r="Z17" s="1"/>
        <tr r="Z15" s="1"/>
        <tr r="Z20" s="1"/>
        <tr r="Z30" s="1"/>
        <tr r="Z18" s="1"/>
        <tr r="Z14" s="1"/>
        <tr r="Z26" s="1"/>
        <tr r="Z28" s="1"/>
        <tr r="Z19" s="1"/>
        <tr r="Z31" s="1"/>
        <tr r="Z29" s="1"/>
        <tr r="Z21" s="1"/>
        <tr r="Z13" s="1"/>
        <tr r="Z37" s="1"/>
        <tr r="Z23" s="1"/>
        <tr r="X33" s="1"/>
        <tr r="X20" s="1"/>
        <tr r="X18" s="1"/>
        <tr r="X17" s="1"/>
        <tr r="X28" s="1"/>
        <tr r="X35" s="1"/>
        <tr r="X15" s="1"/>
        <tr r="X16" s="1"/>
        <tr r="X34" s="1"/>
        <tr r="X26" s="1"/>
        <tr r="X29" s="1"/>
        <tr r="X32" s="1"/>
        <tr r="X27" s="1"/>
        <tr r="X13" s="1"/>
        <tr r="X12" s="1"/>
        <tr r="X14" s="1"/>
        <tr r="X31" s="1"/>
        <tr r="X21" s="1"/>
        <tr r="X19" s="1"/>
        <tr r="X30" s="1"/>
        <tr r="X37" s="1"/>
        <tr r="X23" s="1"/>
        <tr r="V15" s="1"/>
        <tr r="V19" s="1"/>
        <tr r="V17" s="1"/>
        <tr r="V21" s="1"/>
        <tr r="V12" s="1"/>
        <tr r="V16" s="1"/>
        <tr r="V14" s="1"/>
        <tr r="V18" s="1"/>
        <tr r="V13" s="1"/>
        <tr r="V20" s="1"/>
        <tr r="V34" s="1"/>
        <tr r="V27" s="1"/>
        <tr r="V26" s="1"/>
        <tr r="V33" s="1"/>
        <tr r="V31" s="1"/>
        <tr r="V30" s="1"/>
        <tr r="V23" s="1"/>
        <tr r="V28" s="1"/>
        <tr r="V32" s="1"/>
        <tr r="V29" s="1"/>
        <tr r="V35" s="1"/>
        <tr r="T32" s="1"/>
        <tr r="T26" s="1"/>
        <tr r="T34" s="1"/>
        <tr r="T29" s="1"/>
        <tr r="T28" s="1"/>
        <tr r="T35" s="1"/>
        <tr r="V37" s="1"/>
        <tr r="T31" s="1"/>
        <tr r="T30" s="1"/>
        <tr r="T27" s="1"/>
        <tr r="T33" s="1"/>
        <tr r="T37" s="1"/>
        <tr r="T21" s="1"/>
        <tr r="T19" s="1"/>
        <tr r="T18" s="1"/>
        <tr r="T12" s="1"/>
        <tr r="T15" s="1"/>
        <tr r="T14" s="1"/>
        <tr r="T16" s="1"/>
        <tr r="T17" s="1"/>
        <tr r="T20" s="1"/>
        <tr r="T13" s="1"/>
        <tr r="J12" s="1"/>
        <tr r="J32" s="1"/>
        <tr r="J35" s="1"/>
        <tr r="J17" s="1"/>
        <tr r="R27" s="1"/>
        <tr r="J34" s="1"/>
        <tr r="T23" s="1"/>
        <tr r="R34" s="1"/>
        <tr r="R35" s="1"/>
        <tr r="J21" s="1"/>
        <tr r="R13" s="1"/>
        <tr r="R20" s="1"/>
        <tr r="J16" s="1"/>
        <tr r="R15" s="1"/>
        <tr r="J14" s="1"/>
        <tr r="J30" s="1"/>
        <tr r="R19" s="1"/>
        <tr r="R32" s="1"/>
        <tr r="R30" s="1"/>
        <tr r="J33" s="1"/>
        <tr r="R29" s="1"/>
        <tr r="R31" s="1"/>
        <tr r="R12" s="1"/>
        <tr r="J18" s="1"/>
        <tr r="R26" s="1"/>
        <tr r="R33" s="1"/>
        <tr r="J28" s="1"/>
        <tr r="J13" s="1"/>
        <tr r="J31" s="1"/>
        <tr r="J20" s="1"/>
        <tr r="R21" s="1"/>
        <tr r="R16" s="1"/>
        <tr r="R28" s="1"/>
        <tr r="J26" s="1"/>
        <tr r="J19" s="1"/>
        <tr r="J27" s="1"/>
        <tr r="J15" s="1"/>
        <tr r="R17" s="1"/>
        <tr r="J29" s="1"/>
        <tr r="R18" s="1"/>
        <tr r="R14" s="1"/>
        <tr r="H34" s="1"/>
        <tr r="P31" s="1"/>
        <tr r="H27" s="1"/>
        <tr r="H19" s="1"/>
        <tr r="J37" s="1"/>
        <tr r="J23" s="1"/>
        <tr r="P34" s="1"/>
        <tr r="P28" s="1"/>
        <tr r="H26" s="1"/>
        <tr r="H12" s="1"/>
        <tr r="P29" s="1"/>
        <tr r="H18" s="1"/>
        <tr r="H17" s="1"/>
        <tr r="H33" s="1"/>
        <tr r="P30" s="1"/>
        <tr r="H30" s="1"/>
        <tr r="R37" s="1"/>
        <tr r="H15" s="1"/>
        <tr r="P18" s="1"/>
        <tr r="P12" s="1"/>
        <tr r="P27" s="1"/>
        <tr r="H13" s="1"/>
        <tr r="P14" s="1"/>
        <tr r="H32" s="1"/>
        <tr r="P17" s="1"/>
        <tr r="H35" s="1"/>
        <tr r="H28" s="1"/>
        <tr r="H14" s="1"/>
        <tr r="P15" s="1"/>
        <tr r="P21" s="1"/>
        <tr r="H20" s="1"/>
        <tr r="P20" s="1"/>
        <tr r="H16" s="1"/>
        <tr r="P32" s="1"/>
        <tr r="H21" s="1"/>
        <tr r="P33" s="1"/>
        <tr r="P35" s="1"/>
        <tr r="P19" s="1"/>
        <tr r="R23" s="1"/>
        <tr r="P13" s="1"/>
        <tr r="H31" s="1"/>
        <tr r="P16" s="1"/>
        <tr r="H29" s="1"/>
        <tr r="P26" s="1"/>
        <tr r="N17" s="1"/>
        <tr r="N18" s="1"/>
        <tr r="N21" s="1"/>
        <tr r="N35" s="1"/>
        <tr r="F27" s="1"/>
        <tr r="F14" s="1"/>
        <tr r="F12" s="1"/>
        <tr r="F28" s="1"/>
        <tr r="F18" s="1"/>
        <tr r="P37" s="1"/>
        <tr r="N19" s="1"/>
        <tr r="F31" s="1"/>
        <tr r="N26" s="1"/>
        <tr r="H23" s="1"/>
        <tr r="N28" s="1"/>
        <tr r="N20" s="1"/>
        <tr r="N32" s="1"/>
        <tr r="F21" s="1"/>
        <tr r="F35" s="1"/>
        <tr r="H37" s="1"/>
        <tr r="N13" s="1"/>
        <tr r="N30" s="1"/>
        <tr r="N27" s="1"/>
        <tr r="F15" s="1"/>
        <tr r="F16" s="1"/>
        <tr r="F20" s="1"/>
        <tr r="N29" s="1"/>
        <tr r="N15" s="1"/>
        <tr r="N34" s="1"/>
        <tr r="N12" s="1"/>
        <tr r="N16" s="1"/>
        <tr r="F26" s="1"/>
        <tr r="F32" s="1"/>
        <tr r="F30" s="1"/>
        <tr r="F13" s="1"/>
        <tr r="F17" s="1"/>
        <tr r="N31" s="1"/>
        <tr r="F34" s="1"/>
        <tr r="P23" s="1"/>
        <tr r="N33" s="1"/>
        <tr r="F19" s="1"/>
        <tr r="F33" s="1"/>
        <tr r="F29" s="1"/>
        <tr r="N14" s="1"/>
        <tr r="F23" s="1"/>
        <tr r="N23" s="1"/>
        <tr r="F37" s="1"/>
        <tr r="N37" s="1"/>
        <tr r="L27" s="1"/>
        <tr r="D28" s="1"/>
        <tr r="D29" s="1"/>
        <tr r="D27" s="1"/>
        <tr r="L29" s="1"/>
        <tr r="D34" s="1"/>
        <tr r="L28" s="1"/>
        <tr r="D26" s="1"/>
        <tr r="D32" s="1"/>
        <tr r="L30" s="1"/>
        <tr r="D30" s="1"/>
        <tr r="D31" s="1"/>
        <tr r="L31" s="1"/>
        <tr r="L33" s="1"/>
        <tr r="L35" s="1"/>
        <tr r="L26" s="1"/>
        <tr r="D35" s="1"/>
        <tr r="L34" s="1"/>
        <tr r="L32" s="1"/>
        <tr r="D33" s="1"/>
        <tr r="L37" s="1"/>
        <tr r="D37" s="1"/>
        <tr r="D16" s="1"/>
        <tr r="L13" s="1"/>
        <tr r="D17" s="1"/>
        <tr r="L19" s="1"/>
        <tr r="D19" s="1"/>
        <tr r="L21" s="1"/>
        <tr r="D13" s="1"/>
        <tr r="L16" s="1"/>
        <tr r="D20" s="1"/>
        <tr r="L18" s="1"/>
        <tr r="D18" s="1"/>
        <tr r="L17" s="1"/>
        <tr r="L12" s="1"/>
        <tr r="D15" s="1"/>
        <tr r="D21" s="1"/>
        <tr r="L14" s="1"/>
        <tr r="D14" s="1"/>
        <tr r="N11" s="2"/>
        <tr r="D12" s="1"/>
        <tr r="L20" s="1"/>
        <tr r="L15" s="1"/>
        <tr r="BD35" s="1"/>
        <tr r="N10" s="2"/>
        <tr r="BH28" s="1"/>
        <tr r="BB27" s="1"/>
        <tr r="BJ32" s="1"/>
        <tr r="BH26" s="1"/>
        <tr r="D23" s="1"/>
        <tr r="BD33" s="1"/>
        <tr r="BB28" s="1"/>
        <tr r="BJ28" s="1"/>
        <tr r="BH31" s="1"/>
        <tr r="BD32" s="1"/>
        <tr r="BB29" s="1"/>
        <tr r="BH35" s="1"/>
        <tr r="BB30" s="1"/>
        <tr r="BD31" s="1"/>
        <tr r="BB32" s="1"/>
        <tr r="BJ30" s="1"/>
        <tr r="BJ33" s="1"/>
        <tr r="BD34" s="1"/>
        <tr r="BH34" s="1"/>
        <tr r="BB34" s="1"/>
        <tr r="BD26" s="1"/>
        <tr r="BF32" s="1"/>
        <tr r="BH33" s="1"/>
        <tr r="BF27" s="1"/>
        <tr r="BD30" s="1"/>
        <tr r="BB35" s="1"/>
        <tr r="BH32" s="1"/>
        <tr r="BJ31" s="1"/>
        <tr r="BD29" s="1"/>
        <tr r="BH27" s="1"/>
        <tr r="L23" s="1"/>
        <tr r="BH30" s="1"/>
        <tr r="BB33" s="1"/>
        <tr r="BB26" s="1"/>
        <tr r="BD27" s="1"/>
        <tr r="BF31" s="1"/>
        <tr r="BJ29" s="1"/>
        <tr r="BH29" s="1"/>
        <tr r="BF29" s="1"/>
        <tr r="BF26" s="1"/>
        <tr r="BD28" s="1"/>
        <tr r="BJ26" s="1"/>
        <tr r="BF33" s="1"/>
        <tr r="BF30" s="1"/>
        <tr r="BF28" s="1"/>
        <tr r="BJ34" s="1"/>
        <tr r="BF34" s="1"/>
        <tr r="BF35" s="1"/>
        <tr r="BB31" s="1"/>
        <tr r="BJ27" s="1"/>
        <tr r="BJ35" s="1"/>
        <tr r="N9" s="2"/>
        <tr r="BD20" s="1"/>
        <tr r="BF16" s="1"/>
        <tr r="BF12" s="1"/>
        <tr r="BD17" s="1"/>
        <tr r="BB18" s="1"/>
        <tr r="BF14" s="1"/>
        <tr r="BH19" s="1"/>
        <tr r="BF20" s="1"/>
        <tr r="BF21" s="1"/>
        <tr r="BF19" s="1"/>
        <tr r="BB13" s="1"/>
        <tr r="BF17" s="1"/>
        <tr r="BD16" s="1"/>
        <tr r="BH14" s="1"/>
        <tr r="BD12" s="1"/>
        <tr r="BJ19" s="1"/>
        <tr r="BJ14" s="1"/>
        <tr r="BF13" s="1"/>
        <tr r="BJ12" s="1"/>
        <tr r="BB16" s="1"/>
        <tr r="BD19" s="1"/>
        <tr r="BB14" s="1"/>
        <tr r="BD14" s="1"/>
        <tr r="BH15" s="1"/>
        <tr r="BF18" s="1"/>
        <tr r="BD21" s="1"/>
        <tr r="BJ21" s="1"/>
        <tr r="BH17" s="1"/>
        <tr r="BD18" s="1"/>
        <tr r="BJ15" s="1"/>
        <tr r="BH13" s="1"/>
        <tr r="BH18" s="1"/>
        <tr r="BJ18" s="1"/>
        <tr r="BD13" s="1"/>
        <tr r="BH21" s="1"/>
        <tr r="BD15" s="1"/>
        <tr r="BH16" s="1"/>
        <tr r="BJ20" s="1"/>
        <tr r="BB23" s="1"/>
        <tr r="BB20" s="1"/>
        <tr r="BJ13" s="1"/>
        <tr r="BB15" s="1"/>
        <tr r="BB21" s="1"/>
        <tr r="BJ16" s="1"/>
        <tr r="BB17" s="1"/>
        <tr r="BB19" s="1"/>
        <tr r="BH20" s="1"/>
        <tr r="BJ23" s="1"/>
        <tr r="BH12" s="1"/>
        <tr r="BF15" s="1"/>
        <tr r="BB12" s="1"/>
        <tr r="BJ17" s="1"/>
        <tr r="BJ51" s="1"/>
        <tr r="BH51" s="1"/>
        <tr r="BF51" s="1"/>
        <tr r="BD51" s="1"/>
        <tr r="AZ42" s="1"/>
        <tr r="AZ46" s="1"/>
        <tr r="AZ41" s="1"/>
        <tr r="AZ40" s="1"/>
        <tr r="AZ43" s="1"/>
        <tr r="AZ47" s="1"/>
        <tr r="AZ48" s="1"/>
        <tr r="AZ49" s="1"/>
        <tr r="AZ44" s="1"/>
        <tr r="BB51" s="1"/>
        <tr r="AZ45" s="1"/>
        <tr r="AZ51" s="1"/>
        <tr r="AX40" s="1"/>
        <tr r="AX49" s="1"/>
        <tr r="AX41" s="1"/>
        <tr r="AX46" s="1"/>
        <tr r="AX47" s="1"/>
        <tr r="AX48" s="1"/>
        <tr r="AX43" s="1"/>
        <tr r="AX44" s="1"/>
        <tr r="AX42" s="1"/>
        <tr r="AX45" s="1"/>
        <tr r="AX51" s="1"/>
        <tr r="AV46" s="1"/>
        <tr r="AV49" s="1"/>
        <tr r="AV42" s="1"/>
        <tr r="AV41" s="1"/>
        <tr r="AV43" s="1"/>
        <tr r="AV40" s="1"/>
        <tr r="AV45" s="1"/>
        <tr r="AV48" s="1"/>
        <tr r="AV44" s="1"/>
        <tr r="AV47" s="1"/>
        <tr r="AV51" s="1"/>
        <tr r="AT44" s="1"/>
        <tr r="AT46" s="1"/>
        <tr r="AT43" s="1"/>
        <tr r="AT40" s="1"/>
        <tr r="AT45" s="1"/>
        <tr r="AT42" s="1"/>
        <tr r="AT48" s="1"/>
        <tr r="AT41" s="1"/>
        <tr r="AT47" s="1"/>
        <tr r="AT49" s="1"/>
        <tr r="AT51" s="1"/>
        <tr r="AR46" s="1"/>
        <tr r="AR47" s="1"/>
        <tr r="AR43" s="1"/>
        <tr r="AR49" s="1"/>
        <tr r="AR40" s="1"/>
        <tr r="AR45" s="1"/>
        <tr r="AR42" s="1"/>
        <tr r="AR44" s="1"/>
        <tr r="AR41" s="1"/>
        <tr r="AR48" s="1"/>
        <tr r="AP44" s="1"/>
        <tr r="AP42" s="1"/>
        <tr r="AP45" s="1"/>
        <tr r="AR51" s="1"/>
        <tr r="AP46" s="1"/>
        <tr r="AP43" s="1"/>
        <tr r="AP49" s="1"/>
        <tr r="AP41" s="1"/>
        <tr r="AP40" s="1"/>
        <tr r="AP47" s="1"/>
        <tr r="AP48" s="1"/>
        <tr r="AN46" s="1"/>
        <tr r="AN40" s="1"/>
        <tr r="AN41" s="1"/>
        <tr r="AP51" s="1"/>
        <tr r="AN45" s="1"/>
        <tr r="AN48" s="1"/>
        <tr r="AN47" s="1"/>
        <tr r="AN43" s="1"/>
        <tr r="AN44" s="1"/>
        <tr r="AN49" s="1"/>
        <tr r="AN42" s="1"/>
        <tr r="AL46" s="1"/>
        <tr r="AL40" s="1"/>
        <tr r="AL41" s="1"/>
        <tr r="AL45" s="1"/>
        <tr r="AN51" s="1"/>
        <tr r="AL44" s="1"/>
        <tr r="AL42" s="1"/>
        <tr r="AL48" s="1"/>
        <tr r="AL49" s="1"/>
        <tr r="AL43" s="1"/>
        <tr r="AL47" s="1"/>
        <tr r="AL51" s="1"/>
        <tr r="AJ43" s="1"/>
        <tr r="AJ48" s="1"/>
        <tr r="AJ46" s="1"/>
        <tr r="AJ42" s="1"/>
        <tr r="AJ47" s="1"/>
        <tr r="AJ49" s="1"/>
        <tr r="AJ44" s="1"/>
        <tr r="AJ40" s="1"/>
        <tr r="AJ45" s="1"/>
        <tr r="AJ41" s="1"/>
        <tr r="AJ51" s="1"/>
        <tr r="AH47" s="1"/>
        <tr r="AH44" s="1"/>
        <tr r="AH46" s="1"/>
        <tr r="AH43" s="1"/>
        <tr r="AH45" s="1"/>
        <tr r="AH41" s="1"/>
        <tr r="AH42" s="1"/>
        <tr r="AH49" s="1"/>
        <tr r="AH48" s="1"/>
        <tr r="AH40" s="1"/>
        <tr r="AH51" s="1"/>
        <tr r="AF43" s="1"/>
        <tr r="AF41" s="1"/>
        <tr r="AF46" s="1"/>
        <tr r="AF48" s="1"/>
        <tr r="AF49" s="1"/>
        <tr r="AF44" s="1"/>
        <tr r="AF47" s="1"/>
        <tr r="AF45" s="1"/>
        <tr r="AF40" s="1"/>
        <tr r="AF42" s="1"/>
        <tr r="AF51" s="1"/>
        <tr r="AD42" s="1"/>
        <tr r="AD46" s="1"/>
        <tr r="AD40" s="1"/>
        <tr r="AD44" s="1"/>
        <tr r="AD45" s="1"/>
        <tr r="AD48" s="1"/>
        <tr r="AD41" s="1"/>
        <tr r="AD43" s="1"/>
        <tr r="AD47" s="1"/>
        <tr r="AD49" s="1"/>
        <tr r="AD51" s="1"/>
        <tr r="AB41" s="1"/>
        <tr r="AB48" s="1"/>
        <tr r="AB42" s="1"/>
        <tr r="AB45" s="1"/>
        <tr r="AB44" s="1"/>
        <tr r="AB46" s="1"/>
        <tr r="AB47" s="1"/>
        <tr r="AB40" s="1"/>
        <tr r="AB49" s="1"/>
        <tr r="AB43" s="1"/>
        <tr r="Z47" s="1"/>
        <tr r="Z40" s="1"/>
        <tr r="Z44" s="1"/>
        <tr r="AB51" s="1"/>
        <tr r="Z42" s="1"/>
        <tr r="Z48" s="1"/>
        <tr r="Z46" s="1"/>
        <tr r="Z43" s="1"/>
        <tr r="Z49" s="1"/>
        <tr r="Z41" s="1"/>
        <tr r="Z45" s="1"/>
        <tr r="Z51" s="1"/>
        <tr r="X43" s="1"/>
        <tr r="X40" s="1"/>
        <tr r="X41" s="1"/>
        <tr r="X48" s="1"/>
        <tr r="X42" s="1"/>
        <tr r="X44" s="1"/>
        <tr r="X46" s="1"/>
        <tr r="X49" s="1"/>
        <tr r="X45" s="1"/>
        <tr r="X47" s="1"/>
        <tr r="X51" s="1"/>
        <tr r="V46" s="1"/>
        <tr r="V48" s="1"/>
        <tr r="V49" s="1"/>
        <tr r="V41" s="1"/>
        <tr r="V45" s="1"/>
        <tr r="V47" s="1"/>
        <tr r="V42" s="1"/>
        <tr r="V44" s="1"/>
        <tr r="V40" s="1"/>
        <tr r="V43" s="1"/>
        <tr r="V51" s="1"/>
        <tr r="T45" s="1"/>
        <tr r="T44" s="1"/>
        <tr r="T46" s="1"/>
        <tr r="T40" s="1"/>
        <tr r="T48" s="1"/>
        <tr r="T42" s="1"/>
        <tr r="T43" s="1"/>
        <tr r="T47" s="1"/>
        <tr r="T49" s="1"/>
        <tr r="T41" s="1"/>
        <tr r="R47" s="1"/>
        <tr r="R41" s="1"/>
        <tr r="R45" s="1"/>
        <tr r="J48" s="1"/>
        <tr r="J42" s="1"/>
        <tr r="R48" s="1"/>
        <tr r="J45" s="1"/>
        <tr r="R46" s="1"/>
        <tr r="R44" s="1"/>
        <tr r="R40" s="1"/>
        <tr r="T51" s="1"/>
        <tr r="J47" s="1"/>
        <tr r="J43" s="1"/>
        <tr r="J49" s="1"/>
        <tr r="J40" s="1"/>
        <tr r="R42" s="1"/>
        <tr r="R43" s="1"/>
        <tr r="J41" s="1"/>
        <tr r="J46" s="1"/>
        <tr r="R49" s="1"/>
        <tr r="J44" s="1"/>
        <tr r="P49" s="1"/>
        <tr r="P41" s="1"/>
        <tr r="H43" s="1"/>
        <tr r="P40" s="1"/>
        <tr r="H46" s="1"/>
        <tr r="R51" s="1"/>
        <tr r="H47" s="1"/>
        <tr r="P42" s="1"/>
        <tr r="J51" s="1"/>
        <tr r="H42" s="1"/>
        <tr r="H45" s="1"/>
        <tr r="H48" s="1"/>
        <tr r="H49" s="1"/>
        <tr r="H44" s="1"/>
        <tr r="P48" s="1"/>
        <tr r="P47" s="1"/>
        <tr r="P45" s="1"/>
        <tr r="P43" s="1"/>
        <tr r="H40" s="1"/>
        <tr r="P44" s="1"/>
        <tr r="H41" s="1"/>
        <tr r="P46" s="1"/>
        <tr r="P51" s="1"/>
        <tr r="F44" s="1"/>
        <tr r="N43" s="1"/>
        <tr r="F48" s="1"/>
        <tr r="F41" s="1"/>
        <tr r="N45" s="1"/>
        <tr r="F43" s="1"/>
        <tr r="N48" s="1"/>
        <tr r="F42" s="1"/>
        <tr r="N41" s="1"/>
        <tr r="F46" s="1"/>
        <tr r="N47" s="1"/>
        <tr r="N40" s="1"/>
        <tr r="H51" s="1"/>
        <tr r="F49" s="1"/>
        <tr r="F45" s="1"/>
        <tr r="N49" s="1"/>
        <tr r="N46" s="1"/>
        <tr r="F47" s="1"/>
        <tr r="F40" s="1"/>
        <tr r="N42" s="1"/>
        <tr r="N44" s="1"/>
        <tr r="F51" s="1"/>
        <tr r="N51" s="1"/>
        <tr r="I217" s="2"/>
        <tr r="H220" s="2"/>
        <tr r="I293" s="2"/>
        <tr r="I136" s="2"/>
        <tr r="H217" s="2"/>
        <tr r="H213" s="2"/>
        <tr r="I171" s="2"/>
        <tr r="I262" s="2"/>
        <tr r="H261" s="2"/>
        <tr r="H316" s="2"/>
        <tr r="H171" s="2"/>
        <tr r="I71" s="2"/>
        <tr r="H209" s="2"/>
        <tr r="I81" s="2"/>
        <tr r="I310" s="2"/>
        <tr r="H30" s="2"/>
        <tr r="I152" s="2"/>
        <tr r="I7" s="2"/>
        <tr r="I179" s="2"/>
        <tr r="I243" s="2"/>
        <tr r="I56" s="2"/>
        <tr r="I253" s="2"/>
        <tr r="I279" s="2"/>
        <tr r="H260" s="2"/>
        <tr r="H71" s="2"/>
        <tr r="H20" s="2"/>
        <tr r="H243" s="2"/>
        <tr r="I209" s="2"/>
        <tr r="I150" s="2"/>
        <tr r="I213" s="2"/>
        <tr r="H66" s="2"/>
        <tr r="H136" s="2"/>
        <tr r="H293" s="2"/>
        <tr r="H51" s="2"/>
        <tr r="H67" s="2"/>
        <tr r="H314" s="2"/>
        <tr r="I30" s="2"/>
        <tr r="I100" s="2"/>
        <tr r="I51" s="2"/>
        <tr r="H226" s="2"/>
        <tr r="H108" s="2"/>
        <tr r="I316" s="2"/>
        <tr r="H299" s="2"/>
        <tr r="I133" s="2"/>
        <tr r="I8" s="2"/>
        <tr r="H88" s="2"/>
        <tr r="H179" s="2"/>
        <tr r="I226" s="2"/>
        <tr r="H105" s="2"/>
        <tr r="H253" s="2"/>
        <tr r="H152" s="2"/>
        <tr r="H95" s="2"/>
        <tr r="H7" s="2"/>
        <tr r="I88" s="2"/>
        <tr r="I42" s="2"/>
        <tr r="I76" s="2"/>
        <tr r="H279" s="2"/>
        <tr r="H81" s="2"/>
        <tr r="I35" s="2"/>
        <tr r="H150" s="2"/>
        <tr r="I261" s="2"/>
        <tr r="H8" s="2"/>
        <tr r="I108" s="2"/>
        <tr r="I314" s="2"/>
        <tr r="H100" s="2"/>
        <tr r="I105" s="2"/>
        <tr r="H268" s="2"/>
        <tr r="I196" s="2"/>
        <tr r="I67" s="2"/>
        <tr r="I95" s="2"/>
        <tr r="I268" s="2"/>
        <tr r="I296" s="2"/>
        <tr r="H42" s="2"/>
        <tr r="H310" s="2"/>
        <tr r="I303" s="2"/>
        <tr r="H303" s="2"/>
        <tr r="H133" s="2"/>
        <tr r="I66" s="2"/>
        <tr r="H35" s="2"/>
        <tr r="I20" s="2"/>
        <tr r="I299" s="2"/>
        <tr r="I260" s="2"/>
        <tr r="H296" s="2"/>
        <tr r="I220" s="2"/>
        <tr r="H56" s="2"/>
        <tr r="H76" s="2"/>
        <tr r="H262" s="2"/>
        <tr r="H196" s="2"/>
        <tr r="I145" s="2"/>
        <tr r="I300" s="2"/>
        <tr r="I277" s="2"/>
        <tr r="H59" s="2"/>
        <tr r="H58" s="2"/>
        <tr r="H74" s="2"/>
        <tr r="H106" s="2"/>
        <tr r="I3" s="2"/>
        <tr r="H194" s="2"/>
        <tr r="H14" s="2"/>
        <tr r="H27" s="2"/>
        <tr r="H40" s="2"/>
        <tr r="H92" s="2"/>
        <tr r="H94" s="2"/>
        <tr r="I5" s="2"/>
        <tr r="I70" s="2"/>
        <tr r="H50" s="2"/>
        <tr r="H307" s="2"/>
        <tr r="H174" s="2"/>
        <tr r="I113" s="2"/>
        <tr r="H89" s="2"/>
        <tr r="I292" s="2"/>
        <tr r="H238" s="2"/>
        <tr r="H211" s="2"/>
        <tr r="H317" s="2"/>
        <tr r="H183" s="2"/>
        <tr r="I312" s="2"/>
        <tr r="I189" s="2"/>
        <tr r="I184" s="2"/>
        <tr r="H25" s="2"/>
        <tr r="H151" s="2"/>
        <tr r="I126" s="2"/>
        <tr r="H252" s="2"/>
        <tr r="I49" s="2"/>
        <tr r="I248" s="2"/>
        <tr r="H153" s="2"/>
        <tr r="H124" s="2"/>
        <tr r="I223" s="2"/>
        <tr r="G299" s="2"/>
        <tr r="I321" s="2"/>
        <tr r="H96" s="2"/>
        <tr r="H54" s="2"/>
        <tr r="H110" s="2"/>
        <tr r="H210" s="2"/>
        <tr r="I73" s="2"/>
        <tr r="I168" s="2"/>
        <tr r="I280" s="2"/>
        <tr r="I65" s="2"/>
        <tr r="I240" s="2"/>
        <tr r="H149" s="2"/>
        <tr r="I109" s="2"/>
        <tr r="G56" s="2"/>
        <tr r="G261" s="2"/>
        <tr r="H102" s="2"/>
        <tr r="G105" s="2"/>
        <tr r="I264" s="2"/>
        <tr r="I160" s="2"/>
        <tr r="I230" s="2"/>
        <tr r="G243" s="2"/>
        <tr r="I40" s="2"/>
        <tr r="H199" s="2"/>
        <tr r="H53" s="2"/>
        <tr r="G95" s="2"/>
        <tr r="I128" s="2"/>
        <tr r="H202" s="2"/>
        <tr r="I250" s="2"/>
        <tr r="I129" s="2"/>
        <tr r="G171" s="2"/>
        <tr r="H282" s="2"/>
        <tr r="I199" s="2"/>
        <tr r="I78" s="2"/>
        <tr r="I319" s="2"/>
        <tr r="I163" s="2"/>
        <tr r="H3" s="2"/>
        <tr r="H29" s="2"/>
        <tr r="H277" s="2"/>
        <tr r="H132" s="2"/>
        <tr r="H166" s="2"/>
        <tr r="G136" s="2"/>
        <tr r="H160" s="2"/>
        <tr r="I242" s="2"/>
        <tr r="H320" s="2"/>
        <tr r="I106" s="2"/>
        <tr r="H22" s="2"/>
        <tr r="H198" s="2"/>
        <tr r="I185" s="2"/>
        <tr r="H103" s="2"/>
        <tr r="I170" s="2"/>
        <tr r="H239" s="2"/>
        <tr r="I94" s="2"/>
        <tr r="I309" s="2"/>
        <tr r="H300" s="2"/>
        <tr r="H98" s="2"/>
        <tr r="I157" s="2"/>
        <tr r="I198" s="2"/>
        <tr r="H274" s="2"/>
        <tr r="I17" s="2"/>
        <tr r="H294" s="2"/>
        <tr r="H41" s="2"/>
        <tr r="I125" s="2"/>
        <tr r="H87" s="2"/>
        <tr r="I282" s="2"/>
        <tr r="H219" s="2"/>
        <tr r="H157" s="2"/>
        <tr r="I307" s="2"/>
        <tr r="I320" s="2"/>
        <tr r="I178" s="2"/>
        <tr r="I187" s="2"/>
        <tr r="H79" s="2"/>
        <tr r="H84" s="2"/>
        <tr r="I103" s="2"/>
        <tr r="I195" s="2"/>
        <tr r="G108" s="2"/>
        <tr r="H280" s="2"/>
        <tr r="H5" s="2"/>
        <tr r="I114" s="2"/>
        <tr r="H207" s="2"/>
        <tr r="I54" s="2"/>
        <tr r="I265" s="2"/>
        <tr r="I87" s="2"/>
        <tr r="H129" s="2"/>
        <tr r="I274" s="2"/>
        <tr r="I82" s="2"/>
        <tr r="I221" s="2"/>
        <tr r="G30" s="2"/>
        <tr r="H62" s="2"/>
        <tr r="I12" s="2"/>
        <tr r="H70" s="2"/>
        <tr r="H10" s="2"/>
        <tr r="G303" s="2"/>
        <tr r="H13" s="2"/>
        <tr r="G81" s="2"/>
        <tr r="I313" s="2"/>
        <tr r="H97" s="2"/>
        <tr r="I97" s="2"/>
        <tr r="H222" s="2"/>
        <tr r="I62" s="2"/>
        <tr r="H11" s="2"/>
        <tr r="I238" s="2"/>
        <tr r="H313" s="2"/>
        <tr r="H125" s="2"/>
        <tr r="H115" s="2"/>
        <tr r="H15" s="2"/>
        <tr r="I147" s="2"/>
        <tr r="H134" s="2"/>
        <tr r="H273" s="2"/>
        <tr r="H158" s="2"/>
        <tr r="H305" s="2"/>
        <tr r="I219" s="2"/>
        <tr r="G76" s="2"/>
        <tr r="I164" s="2"/>
        <tr r="H85" s="2"/>
        <tr r="I273" s="2"/>
        <tr r="G253" s="2"/>
        <tr r="I211" s="2"/>
        <tr r="H309" s="2"/>
        <tr r="I291" s="2"/>
        <tr r="H203" s="2"/>
        <tr r="I85" s="2"/>
        <tr r="H276" s="2"/>
        <tr r="G67" s="2"/>
        <tr r="I288" s="2"/>
        <tr r="H291" s="2"/>
        <tr r="I193" s="2"/>
        <tr r="I19" s="2"/>
        <tr r="H120" s="2"/>
        <tr r="H298" s="2"/>
        <tr r="I120" s="2"/>
        <tr r="H45" s="2"/>
        <tr r="H155" s="2"/>
        <tr r="I25" s="2"/>
        <tr r="I119" s="2"/>
        <tr r="H229" s="2"/>
        <tr r="I21" s="2"/>
        <tr r="H278" s="2"/>
        <tr r="H43" s="2"/>
        <tr r="G8" s="2"/>
        <tr r="I96" s="2"/>
        <tr r="I44" s="2"/>
        <tr r="H241" s="2"/>
        <tr r="G35" s="2"/>
        <tr r="I151" s="2"/>
        <tr r="I11" s="2"/>
        <tr r="H230" s="2"/>
        <tr r="G262" s="2"/>
        <tr r="H121" s="2"/>
        <tr r="I232" s="2"/>
        <tr r="I294" s="2"/>
        <tr r="G179" s="2"/>
        <tr r="H147" s="2"/>
        <tr r="I121" s="2"/>
        <tr r="I122" s="2"/>
        <tr r="G20" s="2"/>
        <tr r="H16" s="2"/>
        <tr r="H60" s="2"/>
        <tr r="I104" s="2"/>
        <tr r="H21" s="2"/>
        <tr r="I89" s="2"/>
        <tr r="G220" s="2"/>
        <tr r="H4" s="2"/>
        <tr r="H119" s="2"/>
        <tr r="I304" s="2"/>
        <tr r="H287" s="2"/>
        <tr r="I207" s="2"/>
        <tr r="G88" s="2"/>
        <tr r="H109" s="2"/>
        <tr r="H34" s="2"/>
        <tr r="I183" s="2"/>
        <tr r="G226" s="2"/>
        <tr r="H19" s="2"/>
        <tr r="I149" s="2"/>
        <tr r="G100" s="2"/>
        <tr r="I285" s="2"/>
        <tr r="I143" s="2"/>
        <tr r="H263" s="2"/>
        <tr r="G296" s="2"/>
        <tr r="H227" s="2"/>
        <tr r="H223" s="2"/>
        <tr r="I241" s="2"/>
        <tr r="G42" s="2"/>
        <tr r="H113" s="2"/>
        <tr r="G133" s="2"/>
        <tr r="H185" s="2"/>
        <tr r="H63" s="2"/>
        <tr r="I172" s="2"/>
        <tr r="H184" s="2"/>
        <tr r="H254" s="2"/>
        <tr r="I201" s="2"/>
        <tr r="I50" s="2"/>
        <tr r="I74" s="2"/>
        <tr r="H301" s="2"/>
        <tr r="H82" s="2"/>
        <tr r="H12" s="2"/>
        <tr r="H201" s="2"/>
        <tr r="H250" s="2"/>
        <tr r="I278" s="2"/>
        <tr r="H249" s="2"/>
        <tr r="H215" s="2"/>
        <tr r="H245" s="2"/>
        <tr r="I53" s="2"/>
        <tr r="I297" s="2"/>
        <tr r="I254" s="2"/>
        <tr r="I26" s="2"/>
        <tr r="I37" s="2"/>
        <tr r="G268" s="2"/>
        <tr r="I284" s="2"/>
        <tr r="H146" s="2"/>
        <tr r="I308" s="2"/>
        <tr r="H78" s="2"/>
        <tr r="H312" s="2"/>
        <tr r="H36" s="2"/>
        <tr r="I305" s="2"/>
        <tr r="I41" s="2"/>
        <tr r="I191" s="2"/>
        <tr r="H319" s="2"/>
        <tr r="I302" s="2"/>
        <tr r="I202" s="2"/>
        <tr r="H304" s="2"/>
        <tr r="H306" s="2"/>
        <tr r="I10" s="2"/>
        <tr r="I110" s="2"/>
        <tr r="I69" s="2"/>
        <tr r="G310" s="2"/>
        <tr r="H168" s="2"/>
        <tr r="H248" s="2"/>
        <tr r="H128" s="2"/>
        <tr r="I298" s="2"/>
        <tr r="H122" s="2"/>
        <tr r="H44" s="2"/>
        <tr r="I301" s="2"/>
        <tr r="G217" s="2"/>
        <tr r="H297" s="2"/>
        <tr r="G213" s="2"/>
        <tr r="H49" s="2"/>
        <tr r="H144" s="2"/>
        <tr r="H242" s="2"/>
        <tr r="H284" s="2"/>
        <tr r="I43" s="2"/>
        <tr r="I58" s="2"/>
        <tr r="I98" s="2"/>
        <tr r="G152" s="2"/>
        <tr r="H292" s="2"/>
        <tr r="H269" s="2"/>
        <tr r="H169" s="2"/>
        <tr r="I29" s="2"/>
        <tr r="I112" s="2"/>
        <tr r="I158" s="2"/>
        <tr r="G279" s="2"/>
        <tr r="I79" s="2"/>
        <tr r="I287" s="2"/>
        <tr r="I144" s="2"/>
        <tr r="H104" s="2"/>
        <tr r="G196" s="2"/>
        <tr r="I317" s="2"/>
        <tr r="I156" s="2"/>
        <tr r="H161" s="2"/>
        <tr r="I155" s="2"/>
        <tr r="H73" s="2"/>
        <tr r="H187" s="2"/>
        <tr r="I32" s="2"/>
        <tr r="I249" s="2"/>
        <tr r="H140" s="2"/>
        <tr r="I16" s="2"/>
        <tr r="I225" s="2"/>
        <tr r="H193" s="2"/>
        <tr r="H195" s="2"/>
        <tr r="G260" s="2"/>
        <tr r="H172" s="2"/>
        <tr r="H126" s="2"/>
        <tr r="H221" s="2"/>
        <tr r="I161" s="2"/>
        <tr r="H225" s="2"/>
        <tr r="I166" s="2"/>
        <tr r="I210" s="2"/>
        <tr r="H240" s="2"/>
        <tr r="H65" s="2"/>
        <tr r="H170" s="2"/>
        <tr r="I45" s="2"/>
        <tr r="I176" s="2"/>
        <tr r="H191" s="2"/>
        <tr r="G314" s="2"/>
        <tr r="H46" s="2"/>
        <tr r="H26" s="2"/>
        <tr r="I134" s="2"/>
        <tr r="I306" s="2"/>
        <tr r="I34" s="2"/>
        <tr r="H321" s="2"/>
        <tr r="H251" s="2"/>
        <tr r="I115" s="2"/>
        <tr r="H145" s="2"/>
        <tr r="H177" s="2"/>
        <tr r="H143" s="2"/>
        <tr r="I124" s="2"/>
        <tr r="H308" s="2"/>
        <tr r="I22" s="2"/>
        <tr r="H288" s="2"/>
        <tr r="H232" s="2"/>
        <tr r="I4" s="2"/>
        <tr r="G209" s="2"/>
        <tr r="I47" s="2"/>
        <tr r="I269" s="2"/>
        <tr r="I263" s="2"/>
        <tr r="H163" s="2"/>
        <tr r="I194" s="2"/>
        <tr r="I84" s="2"/>
        <tr r="H285" s="2"/>
        <tr r="I153" s="2"/>
        <tr r="G7" s="2"/>
        <tr r="I102" s="2"/>
        <tr r="I13" s="2"/>
        <tr r="G150" s="2"/>
        <tr r="H47" s="2"/>
        <tr r="I252" s="2"/>
        <tr r="I169" s="2"/>
        <tr r="H112" s="2"/>
        <tr r="I140" s="2"/>
        <tr r="H114" s="2"/>
        <tr r="I27" s="2"/>
        <tr r="I14" s="2"/>
        <tr r="I251" s="2"/>
        <tr r="I203" s="2"/>
        <tr r="H69" s="2"/>
        <tr r="I215" s="2"/>
        <tr r="G51" s="2"/>
        <tr r="I142" s="2"/>
        <tr r="I173" s="2"/>
        <tr r="I227" s="2"/>
        <tr r="G71" s="2"/>
        <tr r="I80" s="2"/>
        <tr r="I229" s="2"/>
        <tr r="I239" s="2"/>
        <tr r="I46" s="2"/>
        <tr r="I61" s="2"/>
        <tr r="H178" s="2"/>
        <tr r="H156" s="2"/>
        <tr r="H258" s="2"/>
        <tr r="I146" s="2"/>
        <tr r="I15" s="2"/>
        <tr r="I59" s="2"/>
        <tr r="I258" s="2"/>
        <tr r="I60" s="2"/>
        <tr r="I222" s="2"/>
        <tr r="I245" s="2"/>
        <tr r="I276" s="2"/>
        <tr r="I177" s="2"/>
        <tr r="H164" s="2"/>
        <tr r="H315" s="2"/>
        <tr r="I63" s="2"/>
        <tr r="H80" s="2"/>
        <tr r="H32" s="2"/>
        <tr r="H37" s="2"/>
        <tr r="G316" s="2"/>
        <tr r="G293" s="2"/>
        <tr r="I36" s="2"/>
        <tr r="I92" s="2"/>
        <tr r="H265" s="2"/>
        <tr r="H176" s="2"/>
        <tr r="H173" s="2"/>
        <tr r="H93" s="2"/>
        <tr r="H189" s="2"/>
        <tr r="H302" s="2"/>
        <tr r="H61" s="2"/>
        <tr r="H17" s="2"/>
        <tr r="I174" s="2"/>
        <tr r="I315" s="2"/>
        <tr r="H142" s="2"/>
        <tr r="H264" s="2"/>
        <tr r="I132" s="2"/>
        <tr r="I93" s="2"/>
        <tr r="G66" s="2"/>
        <tr r="G13" s="2"/>
        <tr r="H107" s="2"/>
        <tr r="I266" s="2"/>
        <tr r="I181" s="2"/>
        <tr r="G22" s="2"/>
        <tr r="G288" s="2"/>
        <tr r="I141" s="2"/>
        <tr r="I218" s="2"/>
        <tr r="G69" s="2"/>
        <tr r="G198" s="2"/>
        <tr r="G252" s="2"/>
        <tr r="G195" s="2"/>
        <tr r="G84" s="2"/>
        <tr r="G125" s="2"/>
        <tr r="G45" s="2"/>
        <tr r="G17" s="2"/>
        <tr r="G60" s="2"/>
        <tr r="G87" s="2"/>
        <tr r="G44" s="2"/>
        <tr r="I255" s="2"/>
        <tr r="I228" s="2"/>
        <tr r="H55" s="2"/>
        <tr r="I52" s="2"/>
        <tr r="H275" s="2"/>
        <tr r="G285" s="2"/>
        <tr r="G203" s="2"/>
        <tr r="H270" s="2"/>
        <tr r="G215" s="2"/>
        <tr r="I311" s="2"/>
        <tr r="G307" s="2"/>
        <tr r="G298" s="2"/>
        <tr r="I39" s="2"/>
        <tr r="I197" s="2"/>
        <tr r="H38" s="2"/>
        <tr r="H290" s="2"/>
        <tr r="I118" s="2"/>
        <tr r="G169" s="2"/>
        <tr r="G93" s="2"/>
        <tr r="H175" s="2"/>
        <tr r="H138" s="2"/>
        <tr r="H182" s="2"/>
        <tr r="H31" s="2"/>
        <tr r="G173" s="2"/>
        <tr r="G287" s="2"/>
        <tr r="G223" s="2"/>
        <tr r="G211" s="2"/>
        <tr r="D44" s="1"/>
        <tr r="I90" s="2"/>
        <tr r="H64" s="2"/>
        <tr r="G302" s="2"/>
        <tr r="G85" s="2"/>
        <tr r="G92" s="2"/>
        <tr r="I267" s="2"/>
        <tr r="H137" s="2"/>
        <tr r="H6" s="2"/>
        <tr r="G229" s="2"/>
        <tr r="D48" s="1"/>
        <tr r="L49" s="1"/>
        <tr r="G25" s="2"/>
        <tr r="I231" s="2"/>
        <tr r="H208" s="2"/>
        <tr r="I31" s="2"/>
        <tr r="G245" s="2"/>
        <tr r="H255" s="2"/>
        <tr r="G53" s="2"/>
        <tr r="G34" s="2"/>
        <tr r="H91" s="2"/>
        <tr r="I165" s="2"/>
        <tr r="I318" s="2"/>
        <tr r="I167" s="2"/>
        <tr r="G27" s="2"/>
        <tr r="G54" s="2"/>
        <tr r="G202" s="2"/>
        <tr r="G176" s="2"/>
        <tr r="H231" s="2"/>
        <tr r="L45" s="1"/>
        <tr r="G248" s="2"/>
        <tr r="G232" s="2"/>
        <tr r="G304" s="2"/>
        <tr r="H228" s="2"/>
        <tr r="H289" s="2"/>
        <tr r="G32" s="2"/>
        <tr r="I86" s="2"/>
        <tr r="G147" s="2"/>
        <tr r="H9" s="2"/>
        <tr r="H117" s="2"/>
        <tr r="H259" s="2"/>
        <tr r="G264" s="2"/>
        <tr r="H286" s="2"/>
        <tr r="H246" s="2"/>
        <tr r="I212" s="2"/>
        <tr r="G110" s="2"/>
        <tr r="H204" s="2"/>
        <tr r="L41" s="1"/>
        <tr r="I23" s="2"/>
        <tr r="I33" s="2"/>
        <tr r="G184" s="2"/>
        <tr r="I24" s="2"/>
        <tr r="G5" s="2"/>
        <tr r="I9" s="2"/>
        <tr r="H267" s="2"/>
        <tr r="G300" s="2"/>
        <tr r="I107" s="2"/>
        <tr r="G10" s="2"/>
        <tr r="H52" s="2"/>
        <tr r="G12" s="2"/>
        <tr r="G104" s="2"/>
        <tr r="I233" s="2"/>
        <tr r="H101" s="2"/>
        <tr r="G240" s="2"/>
        <tr r="G132" s="2"/>
        <tr r="I148" s="2"/>
        <tr r="G193" s="2"/>
        <tr r="I135" s="2"/>
        <tr r="I188" s="2"/>
        <tr r="L43" s="1"/>
        <tr r="H295" s="2"/>
        <tr r="G280" s="2"/>
        <tr r="G78" s="2"/>
        <tr r="G61" s="2"/>
        <tr r="I38" s="2"/>
        <tr r="G79" s="2"/>
        <tr r="G269" s="2"/>
        <tr r="H154" s="2"/>
        <tr r="G189" s="2"/>
        <tr r="I182" s="2"/>
        <tr r="I246" s="2"/>
        <tr r="G172" s="2"/>
        <tr r="G158" s="2"/>
        <tr r="G241" s="2"/>
        <tr r="G103" s="2"/>
        <tr r="I257" s="2"/>
        <tr r="I130" s="2"/>
        <tr r="H188" s="2"/>
        <tr r="H256" s="2"/>
        <tr r="G312" s="2"/>
        <tr r="H200" s="2"/>
        <tr r="G14" s="2"/>
        <tr r="G265" s="2"/>
        <tr r="G277" s="2"/>
        <tr r="G145" s="2"/>
        <tr r="I139" s="2"/>
        <tr r="G47" s="2"/>
        <tr r="G207" s="2"/>
        <tr r="G80" s="2"/>
        <tr r="H167" s="2"/>
        <tr r="H224" s="2"/>
        <tr r="G157" s="2"/>
        <tr r="G151" s="2"/>
        <tr r="H141" s="2"/>
        <tr r="G178" s="2"/>
        <tr r="H318" s="2"/>
        <tr r="G156" s="2"/>
        <tr r="G297" s="2"/>
        <tr r="I131" s="2"/>
        <tr r="I162" s="2"/>
        <tr r="D46" s="1"/>
        <tr r="H28" s="2"/>
        <tr r="I224" s="2"/>
        <tr r="I289" s="2"/>
        <tr r="H48" s="2"/>
        <tr r="G59" s="2"/>
        <tr r="G63" s="2"/>
        <tr r="H24" s="2"/>
        <tr r="I2" s="2"/>
        <tr r="G36" s="2"/>
        <tr r="G291" s="2"/>
        <tr r="H214" s="2"/>
        <tr r="G161" s="2"/>
        <tr r="G41" s="2"/>
        <tr r="G317" s="2"/>
        <tr r="G73" s="2"/>
        <tr r="G187" s="2"/>
        <tr r="I244" s="2"/>
        <tr r="H236" s="2"/>
        <tr r="I270" s="2"/>
        <tr r="G168" s="2"/>
        <tr r="I190" s="2"/>
        <tr r="G239" s="2"/>
        <tr r="H116" s="2"/>
        <tr r="I28" s="2"/>
        <tr r="G106" s="2"/>
        <tr r="I236" s="2"/>
        <tr r="G144" s="2"/>
        <tr r="H234" s="2"/>
        <tr r="I204" s="2"/>
        <tr r="G160" s="2"/>
        <tr r="L48" s="1"/>
        <tr r="G177" s="2"/>
        <tr r="I295" s="2"/>
        <tr r="H148" s="2"/>
        <tr r="G62" s="2"/>
        <tr r="G319" s="2"/>
        <tr r="G250" s="2"/>
        <tr r="G306" s="2"/>
        <tr r="G19" s="2"/>
        <tr r="G320" s="2"/>
        <tr r="G201" s="2"/>
        <tr r="G282" s="2"/>
        <tr r="G238" s="2"/>
        <tr r="G249" s="2"/>
        <tr r="G163" s="2"/>
        <tr r="G3" s="2"/>
        <tr r="H39" s="2"/>
        <tr r="L44" s="1"/>
        <tr r="I101" s="2"/>
        <tr r="G143" s="2"/>
        <tr r="I216" s="2"/>
        <tr r="G146" s="2"/>
        <tr r="G16" s="2"/>
        <tr r="G119" s="2"/>
        <tr r="G29" s="2"/>
        <tr r="I137" s="2"/>
        <tr r="I6" s="2"/>
        <tr r="H99" s="2"/>
        <tr r="H57" s="2"/>
        <tr r="G46" s="2"/>
        <tr r="G309" s="2"/>
        <tr r="G225" s="2"/>
        <tr r="G112" s="2"/>
        <tr r="D43" s="1"/>
        <tr r="H271" s="2"/>
        <tr r="G40" s="2"/>
        <tr r="H75" s="2"/>
        <tr r="G274" s="2"/>
        <tr r="I91" s="2"/>
        <tr r="G219" s="2"/>
        <tr r="G43" s="2"/>
        <tr r="I175" s="2"/>
        <tr r="H212" s="2"/>
        <tr r="G113" s="2"/>
        <tr r="H272" s="2"/>
        <tr r="H139" s="2"/>
        <tr r="G94" s="2"/>
        <tr r="G102" s="2"/>
        <tr r="G74" s="2"/>
        <tr r="H266" s="2"/>
        <tr r="I281" s="2"/>
        <tr r="I235" s="2"/>
        <tr r="G70" s="2"/>
        <tr r="D49" s="1"/>
        <tr r="G37" s="2"/>
        <tr r="I259" s="2"/>
        <tr r="H165" s="2"/>
        <tr r="G170" s="2"/>
        <tr r="L40" s="1"/>
        <tr r="G129" s="2"/>
        <tr r="I117" s="2"/>
        <tr r="I77" s="2"/>
        <tr r="H2" s="2"/>
        <tr r="D42" s="1"/>
        <tr r="G4" s="2"/>
        <tr r="H118" s="2"/>
        <tr r="I138" s="2"/>
        <tr r="G11" s="2"/>
        <tr r="G58" s="2"/>
        <tr r="G124" s="2"/>
        <tr r="G292" s="2"/>
        <tr r="G284" s="2"/>
        <tr r="G128" s="2"/>
        <tr r="G120" s="2"/>
        <tr r="H244" s="2"/>
        <tr r="I200" s="2"/>
        <tr r="H135" s="2"/>
        <tr r="G301" s="2"/>
        <tr r="G65" s="2"/>
        <tr r="G227" s="2"/>
        <tr r="I247" s="2"/>
        <tr r="G121" s="2"/>
        <tr r="I111" s="2"/>
        <tr r="D47" s="1"/>
        <tr r="I72" s="2"/>
        <tr r="G322" s="2"/>
        <tr r="D45" s="1"/>
        <tr r="H237" s="2"/>
        <tr r="G294" s="2"/>
        <tr r="H123" s="2"/>
        <tr r="I64" s="2"/>
        <tr r="G199" s="2"/>
        <tr r="H33" s="2"/>
        <tr r="I283" s="2"/>
        <tr r="H192" s="2"/>
        <tr r="I55" s="2"/>
        <tr r="H130" s="2"/>
        <tr r="H159" s="2"/>
        <tr r="G258" s="2"/>
        <tr r="G115" s="2"/>
        <tr r="G153" s="2"/>
        <tr r="I272" s="2"/>
        <tr r="G149" s="2"/>
        <tr r="I290" s="2"/>
        <tr r="H77" s="2"/>
        <tr r="H111" s="2"/>
        <tr r="I208" s="2"/>
        <tr r="G278" s="2"/>
        <tr r="G26" s="2"/>
        <tr r="I57" s="2"/>
        <tr r="H90" s="2"/>
        <tr r="H247" s="2"/>
        <tr r="H190" s="2"/>
        <tr r="I159" s="2"/>
        <tr r="G230" s="2"/>
        <tr r="G155" s="2"/>
        <tr r="H197" s="2"/>
        <tr r="I127" s="2"/>
        <tr r="G126" s="2"/>
        <tr r="H23" s="2"/>
        <tr r="H257" s="2"/>
        <tr r="G254" s="2"/>
        <tr r="H127" s="2"/>
        <tr r="G185" s="2"/>
        <tr r="I234" s="2"/>
        <tr r="G276" s="2"/>
        <tr r="I237" s="2"/>
        <tr r="H181" s="2"/>
        <tr r="G142" s="2"/>
        <tr r="I206" s="2"/>
        <tr r="G98" s="2"/>
        <tr r="I205" s="2"/>
        <tr r="I186" s="2"/>
        <tr r="H281" s="2"/>
        <tr r="H86" s="2"/>
        <tr r="I180" s="2"/>
        <tr r="G315" s="2"/>
        <tr r="G273" s="2"/>
        <tr r="H72" s="2"/>
        <tr r="G82" s="2"/>
        <tr r="I154" s="2"/>
        <tr r="G251" s="2"/>
        <tr r="G49" s="2"/>
        <tr r="G191" s="2"/>
        <tr r="I256" s="2"/>
        <tr r="I18" s="2"/>
        <tr r="I99" s="2"/>
        <tr r="G210" s="2"/>
        <tr r="H206" s="2"/>
        <tr r="L47" s="1"/>
        <tr r="G122" s="2"/>
        <tr r="G134" s="2"/>
        <tr r="G50" s="2"/>
        <tr r="D41" s="1"/>
        <tr r="G15" s="2"/>
        <tr r="G308" s="2"/>
        <tr r="I48" s="2"/>
        <tr r="G174" s="2"/>
        <tr r="H218" s="2"/>
        <tr r="H68" s="2"/>
        <tr r="G242" s="2"/>
        <tr r="G305" s="2"/>
        <tr r="G194" s="2"/>
        <tr r="I192" s="2"/>
        <tr r="L42" s="1"/>
        <tr r="G109" s="2"/>
        <tr r="H83" s="2"/>
        <tr r="I123" s="2"/>
        <tr r="I214" s="2"/>
        <tr r="G183" s="2"/>
        <tr r="I271" s="2"/>
        <tr r="G222" s="2"/>
        <tr r="L46" s="1"/>
        <tr r="H311" s="2"/>
        <tr r="I286" s="2"/>
        <tr r="G114" s="2"/>
        <tr r="G263" s="2"/>
        <tr r="I83" s="2"/>
        <tr r="G166" s="2"/>
        <tr r="H131" s="2"/>
        <tr r="H216" s="2"/>
        <tr r="G96" s="2"/>
        <tr r="G164" s="2"/>
        <tr r="G140" s="2"/>
        <tr r="H205" s="2"/>
        <tr r="I75" s="2"/>
        <tr r="H235" s="2"/>
        <tr r="H162" s="2"/>
        <tr r="G89" s="2"/>
        <tr r="G313" s="2"/>
        <tr r="H283" s="2"/>
        <tr r="I116" s="2"/>
        <tr r="G97" s="2"/>
        <tr r="H18" s="2"/>
        <tr r="G21" s="2"/>
        <tr r="H186" s="2"/>
        <tr r="I275" s="2"/>
        <tr r="H180" s="2"/>
        <tr r="D40" s="1"/>
        <tr r="H233" s="2"/>
        <tr r="I68" s="2"/>
        <tr r="G221" s="2"/>
        <tr r="G286" s="2"/>
        <tr r="G75" s="2"/>
        <tr r="G127" s="2"/>
        <tr r="G281" s="2"/>
        <tr r="G86" s="2"/>
        <tr r="G257" s="2"/>
        <tr r="G162" s="2"/>
        <tr r="G244" s="2"/>
        <tr r="G206" s="2"/>
        <tr r="G138" s="2"/>
        <tr r="G212" s="2"/>
        <tr r="G91" s="2"/>
        <tr r="L51" s="1"/>
        <tr r="G2" s="2"/>
        <tr r="G255" s="2"/>
        <tr r="G83" s="2"/>
        <tr r="G295" s="2"/>
        <tr r="G139" s="2"/>
        <tr r="G38" s="2"/>
        <tr r="G24" s="2"/>
        <tr r="G234" s="2"/>
        <tr r="G39" s="2"/>
        <tr r="G208" s="2"/>
        <tr r="G90" s="2"/>
        <tr r="G259" s="2"/>
        <tr r="G148" s="2"/>
        <tr r="G236" s="2"/>
        <tr r="G123" s="2"/>
        <tr r="G290" s="2"/>
        <tr r="G135" s="2"/>
        <tr r="G256" s="2"/>
        <tr r="G55" s="2"/>
        <tr r="G131" s="2"/>
        <tr r="G117" s="2"/>
        <tr r="G311" s="2"/>
        <tr r="G111" s="2"/>
        <tr r="G57" s="2"/>
        <tr r="G9" s="2"/>
        <tr r="G137" s="2"/>
        <tr r="G224" s="2"/>
        <tr r="G267" s="2"/>
        <tr r="G23" s="2"/>
        <tr r="G77" s="2"/>
        <tr r="G72" s="2"/>
        <tr r="G200" s="2"/>
        <tr r="G48" s="2"/>
        <tr r="G33" s="2"/>
        <tr r="G118" s="2"/>
        <tr r="G141" s="2"/>
        <tr r="G270" s="2"/>
        <tr r="G18" s="2"/>
        <tr r="G205" s="2"/>
        <tr r="G68" s="2"/>
        <tr r="G246" s="2"/>
        <tr r="G186" s="2"/>
        <tr r="G228" s="2"/>
        <tr r="G233" s="2"/>
        <tr r="G159" s="2"/>
        <tr r="G107" s="2"/>
        <tr r="G130" s="2"/>
        <tr r="G165" s="2"/>
        <tr r="G318" s="2"/>
        <tr r="G52" s="2"/>
        <tr r="G180" s="2"/>
        <tr r="G101" s="2"/>
        <tr r="G197" s="2"/>
        <tr r="G154" s="2"/>
        <tr r="G216" s="2"/>
        <tr r="G231" s="2"/>
        <tr r="G175" s="2"/>
        <tr r="G272" s="2"/>
        <tr r="G235" s="2"/>
        <tr r="G214" s="2"/>
        <tr r="G116" s="2"/>
        <tr r="G218" s="2"/>
        <tr r="G182" s="2"/>
        <tr r="G247" s="2"/>
        <tr r="D51" s="1"/>
        <tr r="G190" s="2"/>
        <tr r="G283" s="2"/>
        <tr r="G6" s="2"/>
        <tr r="G271" s="2"/>
        <tr r="G275" s="2"/>
        <tr r="G167" s="2"/>
        <tr r="G192" s="2"/>
        <tr r="G64" s="2"/>
        <tr r="G266" s="2"/>
        <tr r="G31" s="2"/>
        <tr r="G204" s="2"/>
        <tr r="G237" s="2"/>
        <tr r="G28" s="2"/>
        <tr r="G181" s="2"/>
        <tr r="G99" s="2"/>
        <tr r="G188" s="2"/>
        <tr r="G289" s="2"/>
        <tr r="BF48" s="1"/>
        <tr r="BD44" s="1"/>
        <tr r="BD41" s="1"/>
        <tr r="BH48" s="1"/>
        <tr r="BJ44" s="1"/>
        <tr r="BD45" s="1"/>
        <tr r="BH40" s="1"/>
        <tr r="BH47" s="1"/>
        <tr r="BD46" s="1"/>
        <tr r="BF43" s="1"/>
        <tr r="BF44" s="1"/>
        <tr r="BF49" s="1"/>
        <tr r="BD43" s="1"/>
        <tr r="BJ42" s="1"/>
        <tr r="BF41" s="1"/>
        <tr r="BB49" s="1"/>
        <tr r="BH41" s="1"/>
        <tr r="BB45" s="1"/>
        <tr r="BB40" s="1"/>
        <tr r="BJ41" s="1"/>
        <tr r="BH45" s="1"/>
        <tr r="BD42" s="1"/>
        <tr r="BJ43" s="1"/>
        <tr r="BB46" s="1"/>
        <tr r="BD49" s="1"/>
        <tr r="BH49" s="1"/>
        <tr r="BF40" s="1"/>
        <tr r="BJ45" s="1"/>
        <tr r="BD47" s="1"/>
        <tr r="BH42" s="1"/>
        <tr r="BB48" s="1"/>
        <tr r="BB42" s="1"/>
        <tr r="BB44" s="1"/>
        <tr r="BD40" s="1"/>
        <tr r="BJ46" s="1"/>
        <tr r="BF46" s="1"/>
        <tr r="BJ48" s="1"/>
        <tr r="BF47" s="1"/>
        <tr r="BJ49" s="1"/>
        <tr r="BF42" s="1"/>
        <tr r="BD48" s="1"/>
        <tr r="BH43" s="1"/>
        <tr r="BB47" s="1"/>
        <tr r="BH46" s="1"/>
        <tr r="BF45" s="1"/>
        <tr r="BB41" s="1"/>
        <tr r="BJ40" s="1"/>
        <tr r="BB43" s="1"/>
        <tr r="BH44" s="1"/>
        <tr r="BJ47" s="1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connections" Target="connections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volatileDependencies" Target="volatileDependencies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Districts!$N$8</c:f>
          <c:strCache>
            <c:ptCount val="1"/>
            <c:pt idx="0">
              <c:v>Aberdeen SY2023-24 Per FTE Expenditures for All Programs Compared to Districts with Total FTE Enrollment 3,000 to 4,999</c:v>
            </c:pt>
          </c:strCache>
        </c:strRef>
      </c:tx>
      <c:layout>
        <c:manualLayout>
          <c:xMode val="edge"/>
          <c:yMode val="edge"/>
          <c:x val="0.16883766754674956"/>
          <c:y val="2.264991369322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Districts!$N$13</c:f>
              <c:strCache>
                <c:ptCount val="1"/>
                <c:pt idx="0">
                  <c:v>Districts with Total FTE Enrollment 3,000 to 4,999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Districts!$J$2:$J$322</c:f>
              <c:numCache>
                <c:formatCode>_(* #,##0_);_(* \(#,##0\);_(* "-"??_);_(@_)</c:formatCode>
                <c:ptCount val="321"/>
                <c:pt idx="0">
                  <c:v>3148.52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3467.41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4446.29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3269.56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3340.25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3430</c:v>
                </c:pt>
                <c:pt idx="63">
                  <c:v>3383.38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3269.48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4356.09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4618.8999999999996</c:v>
                </c:pt>
                <c:pt idx="80">
                  <c:v>3873.29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3573.34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3496.32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3928.92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4509.1000000000004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3471.38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3604.91</c:v>
                </c:pt>
                <c:pt idx="216">
                  <c:v>3214.91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4043.48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4311.29</c:v>
                </c:pt>
                <c:pt idx="237">
                  <c:v>3692.75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4415.28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4739.07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3940.2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3141.09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3363.29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4302.07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1336.27</c:v>
                </c:pt>
              </c:numCache>
            </c:numRef>
          </c:xVal>
          <c:yVal>
            <c:numRef>
              <c:f>Districts!$K$2:$K$322</c:f>
              <c:numCache>
                <c:formatCode>"$"#,##0</c:formatCode>
                <c:ptCount val="321"/>
                <c:pt idx="0">
                  <c:v>20080.010814604957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18851.836933042243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21181.154139743467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20310.278850976891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18275.509904947234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20037.010346938772</c:v>
                </c:pt>
                <c:pt idx="63">
                  <c:v>16081.156769266236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16994.417173373138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18040.866768133808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19560.258897140018</c:v>
                </c:pt>
                <c:pt idx="80">
                  <c:v>18004.473744542749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18083.592689192741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16503.417001304231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19389.893904686276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17612.322181810112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17772.612946436282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14718.154217442323</c:v>
                </c:pt>
                <c:pt idx="216">
                  <c:v>18482.381656096128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16133.073965989692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19955.606363756553</c:v>
                </c:pt>
                <c:pt idx="237">
                  <c:v>16908.64425699005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19222.161289884221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18655.653094383499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18925.212138977717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20344.522573374212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17306.04627908982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16110.853479836454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77-4347-822E-8DBABC873F8B}"/>
            </c:ext>
          </c:extLst>
        </c:ser>
        <c:ser>
          <c:idx val="1"/>
          <c:order val="1"/>
          <c:tx>
            <c:strRef>
              <c:f>Districts!$N$1</c:f>
              <c:strCache>
                <c:ptCount val="1"/>
                <c:pt idx="0">
                  <c:v>Aberdeen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xVal>
            <c:numRef>
              <c:f>Districts!$N$9</c:f>
              <c:numCache>
                <c:formatCode>_(* #,##0_);_(* \(#,##0\);_(* "-"??_);_(@_)</c:formatCode>
                <c:ptCount val="1"/>
                <c:pt idx="0">
                  <c:v>3148.52</c:v>
                </c:pt>
              </c:numCache>
            </c:numRef>
          </c:xVal>
          <c:yVal>
            <c:numRef>
              <c:f>Districts!$N$12</c:f>
              <c:numCache>
                <c:formatCode>"$"#,##0</c:formatCode>
                <c:ptCount val="1"/>
                <c:pt idx="0">
                  <c:v>20080.010814604957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77-4347-822E-8DBABC873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60159"/>
        <c:axId val="1532104607"/>
      </c:scatterChart>
      <c:valAx>
        <c:axId val="1132601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FTE Enrollment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2104607"/>
        <c:crosses val="autoZero"/>
        <c:crossBetween val="midCat"/>
      </c:valAx>
      <c:valAx>
        <c:axId val="1532104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FTE Expenditures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$&quot;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601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Districts!$N$15</c:f>
          <c:strCache>
            <c:ptCount val="1"/>
            <c:pt idx="0">
              <c:v>Aberdeen SY2023-24 Distribution of Expenditures by Program Group Compared to Districts with Total FTE Enrollment 3,000 to 4,999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Districts!$O$16</c:f>
              <c:strCache>
                <c:ptCount val="1"/>
                <c:pt idx="0">
                  <c:v>Aberdeen</c:v>
                </c:pt>
              </c:strCache>
            </c:strRef>
          </c:tx>
          <c:spPr>
            <a:pattFill prst="pct90">
              <a:fgClr>
                <a:sysClr val="windowText" lastClr="000000"/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Districts!$N$17:$N$23</c:f>
              <c:strCache>
                <c:ptCount val="7"/>
                <c:pt idx="0">
                  <c:v>Regular Instruction</c:v>
                </c:pt>
                <c:pt idx="1">
                  <c:v>Special Ed Instruction</c:v>
                </c:pt>
                <c:pt idx="2">
                  <c:v>Vocational Ed Instruction</c:v>
                </c:pt>
                <c:pt idx="3">
                  <c:v>Skills Centers Instruction</c:v>
                </c:pt>
                <c:pt idx="4">
                  <c:v>Remediation/LAP/Title I, etc.</c:v>
                </c:pt>
                <c:pt idx="5">
                  <c:v>Bilingual/Head Start/Indian Ed, etc.</c:v>
                </c:pt>
                <c:pt idx="6">
                  <c:v>Other Instructional Programs</c:v>
                </c:pt>
              </c:strCache>
            </c:strRef>
          </c:cat>
          <c:val>
            <c:numRef>
              <c:f>Districts!$O$17:$O$23</c:f>
              <c:numCache>
                <c:formatCode>0.0%</c:formatCode>
                <c:ptCount val="7"/>
                <c:pt idx="0">
                  <c:v>0.35303497207476936</c:v>
                </c:pt>
                <c:pt idx="1">
                  <c:v>0.15357788733573541</c:v>
                </c:pt>
                <c:pt idx="2">
                  <c:v>5.37417909335942E-2</c:v>
                </c:pt>
                <c:pt idx="3">
                  <c:v>7.9757023262402461E-3</c:v>
                </c:pt>
                <c:pt idx="4">
                  <c:v>9.1872082195711247E-2</c:v>
                </c:pt>
                <c:pt idx="5">
                  <c:v>1.4186643604851891E-2</c:v>
                </c:pt>
                <c:pt idx="6">
                  <c:v>1.0090082962660354E-2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2-4839-A19A-A4C79A8F9F40}"/>
            </c:ext>
          </c:extLst>
        </c:ser>
        <c:ser>
          <c:idx val="2"/>
          <c:order val="1"/>
          <c:tx>
            <c:strRef>
              <c:f>Districts!$P$16</c:f>
              <c:strCache>
                <c:ptCount val="1"/>
                <c:pt idx="0">
                  <c:v>Districts with Total FTE Enrollment 3,000 to 4,999</c:v>
                </c:pt>
              </c:strCache>
            </c:strRef>
          </c:tx>
          <c:spPr>
            <a:pattFill prst="dkUpDiag">
              <a:fgClr>
                <a:sysClr val="window" lastClr="FFFFFF">
                  <a:lumMod val="50000"/>
                </a:sys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Districts!$N$17:$N$23</c:f>
              <c:strCache>
                <c:ptCount val="7"/>
                <c:pt idx="0">
                  <c:v>Regular Instruction</c:v>
                </c:pt>
                <c:pt idx="1">
                  <c:v>Special Ed Instruction</c:v>
                </c:pt>
                <c:pt idx="2">
                  <c:v>Vocational Ed Instruction</c:v>
                </c:pt>
                <c:pt idx="3">
                  <c:v>Skills Centers Instruction</c:v>
                </c:pt>
                <c:pt idx="4">
                  <c:v>Remediation/LAP/Title I, etc.</c:v>
                </c:pt>
                <c:pt idx="5">
                  <c:v>Bilingual/Head Start/Indian Ed, etc.</c:v>
                </c:pt>
                <c:pt idx="6">
                  <c:v>Other Instructional Programs</c:v>
                </c:pt>
              </c:strCache>
            </c:strRef>
          </c:cat>
          <c:val>
            <c:numRef>
              <c:f>Districts!$P$17:$P$23</c:f>
              <c:numCache>
                <c:formatCode>0.0%</c:formatCode>
                <c:ptCount val="7"/>
                <c:pt idx="0">
                  <c:v>0.48492754251731535</c:v>
                </c:pt>
                <c:pt idx="1">
                  <c:v>0.14219905494783955</c:v>
                </c:pt>
                <c:pt idx="2">
                  <c:v>5.0520829681261037E-2</c:v>
                </c:pt>
                <c:pt idx="3">
                  <c:v>2.2595651700398588E-3</c:v>
                </c:pt>
                <c:pt idx="4">
                  <c:v>5.8350274766625909E-2</c:v>
                </c:pt>
                <c:pt idx="5">
                  <c:v>1.5491587329952141E-2</c:v>
                </c:pt>
                <c:pt idx="6">
                  <c:v>7.8661216795864724E-3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2-4839-A19A-A4C79A8F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04345520"/>
        <c:axId val="386117472"/>
        <c:extLst/>
      </c:barChart>
      <c:catAx>
        <c:axId val="704345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6117472"/>
        <c:crosses val="autoZero"/>
        <c:auto val="1"/>
        <c:lblAlgn val="ctr"/>
        <c:lblOffset val="100"/>
        <c:noMultiLvlLbl val="0"/>
      </c:catAx>
      <c:valAx>
        <c:axId val="386117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4345520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161924</xdr:colOff>
      <xdr:row>6</xdr:row>
      <xdr:rowOff>85724</xdr:rowOff>
    </xdr:from>
    <xdr:to>
      <xdr:col>71</xdr:col>
      <xdr:colOff>41909</xdr:colOff>
      <xdr:row>22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FEFD84-C613-4973-9DEF-0A0B379C1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64</xdr:col>
      <xdr:colOff>0</xdr:colOff>
      <xdr:row>26</xdr:row>
      <xdr:rowOff>95249</xdr:rowOff>
    </xdr:from>
    <xdr:to>
      <xdr:col>71</xdr:col>
      <xdr:colOff>41910</xdr:colOff>
      <xdr:row>42</xdr:row>
      <xdr:rowOff>28574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6DB52C-B81F-4913-8655-C231BCC7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invalid="1" saveData="0" refreshedBy="Jeffrey Naas" refreshedDate="45684.647922685188" backgroundQuery="1" createdVersion="3" refreshedVersion="8" minRefreshableVersion="3" recordCount="0" tupleCache="1" supportSubquery="1" supportAdvancedDrill="1" xr:uid="{670440C3-EC1D-4C28-A1B1-89E4402B31BA}">
  <cacheSource type="external" connectionId="5"/>
  <cacheFields count="7">
    <cacheField name="[Measures].[MeasuresLevel]" caption="MeasuresLevel" numFmtId="0" hierarchy="17">
      <sharedItems count="2">
        <s v="[Measures].[Enr]" c="Enr"/>
        <s v="[Measures].[Exp]" c="Exp"/>
      </sharedItems>
    </cacheField>
    <cacheField name="[Enrollment].[SchoolYear].[SchoolYear]" caption="SchoolYear" numFmtId="0" hierarchy="6" level="1">
      <sharedItems count="30">
        <s v="[Enrollment].[SchoolYear].&amp;[2024-25]" c="2024-25"/>
        <s v="[Enrollment].[SchoolYear].&amp;[2023-24]" c="2023-24"/>
        <s v="[Enrollment].[SchoolYear].&amp;[1999-00]" c="1999-00"/>
        <s v="[Enrollment].[SchoolYear].&amp;[1995-96]" c="1995-96"/>
        <s v="[Enrollment].[SchoolYear].&amp;[1996-97]" c="1996-97"/>
        <s v="[Enrollment].[SchoolYear].&amp;[2000-01]" c="2000-01"/>
        <s v="[Enrollment].[SchoolYear].&amp;[2001-02]" c="2001-02"/>
        <s v="[Enrollment].[SchoolYear].&amp;[1997-98]" c="1997-98"/>
        <s v="[Enrollment].[SchoolYear].&amp;[2002-03]" c="2002-03"/>
        <s v="[Enrollment].[SchoolYear].&amp;[1998-99]" c="1998-99"/>
        <s v="[Enrollment].[SchoolYear].&amp;[2003-04]" c="2003-04"/>
        <s v="[Enrollment].[SchoolYear].&amp;[2004-05]" c="2004-05"/>
        <s v="[Enrollment].[SchoolYear].&amp;[2005-06]" c="2005-06"/>
        <s v="[Enrollment].[SchoolYear].&amp;[2006-07]" c="2006-07"/>
        <s v="[Enrollment].[SchoolYear].&amp;[2007-08]" c="2007-08"/>
        <s v="[Enrollment].[SchoolYear].&amp;[2008-09]" c="2008-09"/>
        <s v="[Enrollment].[SchoolYear].&amp;[2009-10]" c="2009-10"/>
        <s v="[Enrollment].[SchoolYear].&amp;[2010-11]" c="2010-11"/>
        <s v="[Enrollment].[SchoolYear].&amp;[2011-12]" c="2011-12"/>
        <s v="[Enrollment].[SchoolYear].&amp;[2012-13]" c="2012-13"/>
        <s v="[Enrollment].[SchoolYear].&amp;[2013-14]" c="2013-14"/>
        <s v="[Enrollment].[SchoolYear].&amp;[2014-15]" c="2014-15"/>
        <s v="[Enrollment].[SchoolYear].&amp;[2015-16]" c="2015-16"/>
        <s v="[Enrollment].[SchoolYear].&amp;[2016-17]" c="2016-17"/>
        <s v="[Enrollment].[SchoolYear].&amp;[2017-18]" c="2017-18"/>
        <s v="[Enrollment].[SchoolYear].&amp;[2018-19]" c="2018-19"/>
        <s v="[Enrollment].[SchoolYear].&amp;[2019-20]" c="2019-20"/>
        <s v="[Enrollment].[SchoolYear].&amp;[2020-21]" c="2020-21"/>
        <s v="[Enrollment].[SchoolYear].&amp;[2021-22]" c="2021-22"/>
        <s v="[Enrollment].[SchoolYear].&amp;[2022-23]" c="2022-23"/>
      </sharedItems>
    </cacheField>
    <cacheField name="[Expenditures].[SchoolYear].[SchoolYear]" caption="SchoolYear" numFmtId="0" hierarchy="11" level="1">
      <sharedItems count="30">
        <s v="[Expenditures].[SchoolYear].&amp;[2023-24]" c="2023-24"/>
        <s v="[Expenditures].[SchoolYear].&amp;[1995-96]" c="1995-96"/>
        <s v="[Expenditures].[SchoolYear].&amp;[1999-00]" c="1999-00"/>
        <s v="[Expenditures].[SchoolYear].&amp;[2000-01]" c="2000-01"/>
        <s v="[Expenditures].[SchoolYear].&amp;[1996-97]" c="1996-97"/>
        <s v="[Expenditures].[SchoolYear].&amp;[1997-98]" c="1997-98"/>
        <s v="[Expenditures].[SchoolYear].&amp;[2001-02]" c="2001-02"/>
        <s v="[Expenditures].[SchoolYear].&amp;[2002-03]" c="2002-03"/>
        <s v="[Expenditures].[SchoolYear].&amp;[1998-99]" c="1998-99"/>
        <s v="[Expenditures].[SchoolYear].&amp;[2003-04]" c="2003-04"/>
        <s v="[Expenditures].[SchoolYear].&amp;[2004-05]" c="2004-05"/>
        <s v="[Expenditures].[SchoolYear].&amp;[2005-06]" c="2005-06"/>
        <s v="[Expenditures].[SchoolYear].&amp;[2006-07]" c="2006-07"/>
        <s v="[Expenditures].[SchoolYear].&amp;[2007-08]" c="2007-08"/>
        <s v="[Expenditures].[SchoolYear].&amp;[2008-09]" c="2008-09"/>
        <s v="[Expenditures].[SchoolYear].&amp;[2009-10]" c="2009-10"/>
        <s v="[Expenditures].[SchoolYear].&amp;[2010-11]" c="2010-11"/>
        <s v="[Expenditures].[SchoolYear].&amp;[2011-12]" c="2011-12"/>
        <s v="[Expenditures].[SchoolYear].&amp;[2012-13]" c="2012-13"/>
        <s v="[Expenditures].[SchoolYear].&amp;[2013-14]" c="2013-14"/>
        <s v="[Expenditures].[SchoolYear].&amp;[2014-15]" c="2014-15"/>
        <s v="[Expenditures].[SchoolYear].&amp;[2015-16]" c="2015-16"/>
        <s v="[Expenditures].[SchoolYear].&amp;[2016-17]" c="2016-17"/>
        <s v="[Expenditures].[SchoolYear].&amp;[2017-18]" c="2017-18"/>
        <s v="[Expenditures].[SchoolYear].&amp;[2018-19]" c="2018-19"/>
        <s v="[Expenditures].[SchoolYear].&amp;[2019-20]" c="2019-20"/>
        <s v="[Expenditures].[SchoolYear].&amp;[2020-21]" c="2020-21"/>
        <s v="[Expenditures].[SchoolYear].&amp;[2021-22]" c="2021-22"/>
        <s v="[Expenditures].[SchoolYear].&amp;[2022-23]" c="2022-23"/>
        <s v="[Expenditures].[SchoolYear].&amp;[2024-25]" c="2024-25"/>
      </sharedItems>
    </cacheField>
    <cacheField name="[Expenditures].[ProgramGroupTitle].[ProgramGroupTitle]" caption="ProgramGroupTitle" numFmtId="0" hierarchy="15" level="1">
      <sharedItems count="10">
        <s v="[Expenditures].[ProgramGroupTitle].&amp;[Vocational Ed Instruction]" c="Vocational Ed Instruction"/>
        <s v="[Expenditures].[ProgramGroupTitle].&amp;[Regular Instruction]" c="Regular Instruction"/>
        <s v="[Expenditures].[ProgramGroupTitle].&amp;[Community Services]" c="Community Services"/>
        <s v="[Expenditures].[ProgramGroupTitle].&amp;[Support Services]" c="Support Services"/>
        <s v="[Expenditures].[ProgramGroupTitle].&amp;[Federal Stimulus]" c="Federal Stimulus"/>
        <s v="[Expenditures].[ProgramGroupTitle].&amp;[Skills Centers Instruction]" c="Skills Centers Instruction"/>
        <s v="[Expenditures].[ProgramGroupTitle].&amp;[Remediation/LAP/Title I, etc.]" c="Remediation/LAP/Title I, etc."/>
        <s v="[Expenditures].[ProgramGroupTitle].&amp;[Bilingual/Head Start/Indian Ed, etc.]" c="Bilingual/Head Start/Indian Ed, etc."/>
        <s v="[Expenditures].[ProgramGroupTitle].&amp;[Other Instructional Programs]" c="Other Instructional Programs"/>
        <s v="[Expenditures].[ProgramGroupTitle].&amp;[Special Ed Instruction]" c="Special Ed Instruction"/>
      </sharedItems>
    </cacheField>
    <cacheField name="[Enrollment].[DistTitle].[DistTitle]" caption="DistTitle" numFmtId="0" hierarchy="8" level="1">
      <sharedItems count="320">
        <s v="[Enrollment].[DistTitle].&amp;[Aberdeen]" c="Aberdeen"/>
        <s v="[Enrollment].[DistTitle].&amp;[Bainbridge Island]" c="Bainbridge Island"/>
        <s v="[Enrollment].[DistTitle].&amp;[Lyle]" c="Lyle"/>
        <s v="[Enrollment].[DistTitle].&amp;[Vancouver]" c="Vancouver"/>
        <s v="[Enrollment].[DistTitle].&amp;[Manson]" c="Manson"/>
        <s v="[Enrollment].[DistTitle].&amp;[Toutle Lake]" c="Toutle Lake"/>
        <s v="[Enrollment].[DistTitle].&amp;[Sumner]" c="Sumner"/>
        <s v="[Enrollment].[DistTitle].&amp;[Orchard Prairie]" c="Orchard Prairie"/>
        <s v="[Enrollment].[DistTitle].&amp;[North Thurston]" c="North Thurston"/>
        <s v="[Enrollment].[DistTitle].&amp;[Onion Creek]" c="Onion Creek"/>
        <s v="[Enrollment].[DistTitle].&amp;[St. John]" c="St. John"/>
        <s v="[Enrollment].[DistTitle].&amp;[Ocosta]" c="Ocosta"/>
        <s v="[Enrollment].[DistTitle].&amp;[Waitsburg]" c="Waitsburg"/>
        <s v="[Enrollment].[DistTitle].&amp;[Port Townsend]" c="Port Townsend"/>
        <s v="[Enrollment].[DistTitle].&amp;[Seattle]" c="Seattle"/>
        <s v="[Enrollment].[DistTitle].&amp;[Central Kitsap]" c="Central Kitsap"/>
        <s v="[Enrollment].[DistTitle].&amp;[Lind]" c="Lind"/>
        <s v="[Enrollment].[DistTitle].&amp;[Mercer Island]" c="Mercer Island"/>
        <s v="[Enrollment].[DistTitle].&amp;[Roosevelt]" c="Roosevelt"/>
        <s v="[Enrollment].[DistTitle].&amp;[Queets-Clearwater]" c="Queets-Clearwater"/>
        <s v="[Enrollment].[DistTitle].&amp;[East Valley (Spokane)]" c="East Valley (Spokane)"/>
        <s v="[Enrollment].[DistTitle].&amp;[Riverside]" c="Riverside"/>
        <s v="[Enrollment].[DistTitle].&amp;[Everett]" c="Everett"/>
        <s v="[Enrollment].[DistTitle].&amp;[Finley]" c="Finley"/>
        <s v="[Enrollment].[DistTitle].&amp;[Palouse]" c="Palouse"/>
        <s v="[Enrollment].[DistTitle].&amp;[Chimacum]" c="Chimacum"/>
        <s v="[Enrollment].[DistTitle].&amp;[Quileute Tribal]" c="Quileute Tribal"/>
        <s v="[Enrollment].[DistTitle].&amp;[Coupeville]" c="Coupeville"/>
        <s v="[Enrollment].[DistTitle].&amp;[Concrete]" c="Concrete"/>
        <s v="[Enrollment].[DistTitle].&amp;[Lynden]" c="Lynden"/>
        <s v="[Enrollment].[DistTitle].&amp;[Mount Pleasant]" c="Mount Pleasant"/>
        <s v="[Enrollment].[DistTitle].&amp;[Pinnacles Prep Charter]" c="Pinnacles Prep Charter"/>
        <s v="[Enrollment].[DistTitle].&amp;[Mukilteo]" c="Mukilteo"/>
        <s v="[Enrollment].[DistTitle].&amp;[Castle Rock]" c="Castle Rock"/>
        <s v="[Enrollment].[DistTitle].&amp;[Shoreline]" c="Shoreline"/>
        <s v="[Enrollment].[DistTitle].&amp;[Lumen Charter]" c="Lumen Charter"/>
        <s v="[Enrollment].[DistTitle].&amp;[Kiona-Benton City]" c="Kiona-Benton City"/>
        <s v="[Enrollment].[DistTitle].&amp;[Lake Washington]" c="Lake Washington"/>
        <s v="[Enrollment].[DistTitle].&amp;[Republic]" c="Republic"/>
        <s v="[Enrollment].[DistTitle].&amp;[Rosalia]" c="Rosalia"/>
        <s v="[Enrollment].[DistTitle].&amp;[Orondo]" c="Orondo"/>
        <s v="[Enrollment].[DistTitle].&amp;[Kahlotus]" c="Kahlotus"/>
        <s v="[Enrollment].[DistTitle].&amp;[Satsop]" c="Satsop"/>
        <s v="[Enrollment].[DistTitle].&amp;[Ocean Beach]" c="Ocean Beach"/>
        <s v="[Enrollment].[DistTitle].&amp;[Summit Atlas Charter]" c="Summit Atlas Charter"/>
        <s v="[Enrollment].[DistTitle].&amp;[Damman]" c="Damman"/>
        <s v="[Enrollment].[DistTitle].&amp;[Royal]" c="Royal"/>
        <s v="[Enrollment].[DistTitle].&amp;[Newport]" c="Newport"/>
        <s v="[Enrollment].[DistTitle].&amp;[Centralia]" c="Centralia"/>
        <s v="[Enrollment].[DistTitle].&amp;[Valley]" c="Valley"/>
        <s v="[Enrollment].[DistTitle].&amp;[Summit Olympus Charter]" c="Summit Olympus Charter"/>
        <s v="[Enrollment].[DistTitle].&amp;[Morton]" c="Morton"/>
        <s v="[Enrollment].[DistTitle].&amp;[Omak]" c="Omak"/>
        <s v="[Enrollment].[DistTitle].&amp;[Pullman]" c="Pullman"/>
        <s v="[Enrollment].[DistTitle].&amp;[San Juan Island]" c="San Juan Island"/>
        <s v="[Enrollment].[DistTitle].&amp;[Spokane Intl Acad Charter]" c="Spokane Intl Acad Charter"/>
        <s v="[Enrollment].[DistTitle].&amp;[Suquamish Tribal]" c="Suquamish Tribal"/>
        <s v="[Enrollment].[DistTitle].&amp;[Toppenish]" c="Toppenish"/>
        <s v="[Enrollment].[DistTitle].&amp;[Kent]" c="Kent"/>
        <s v="[Enrollment].[DistTitle].&amp;[Liberty]" c="Liberty"/>
        <s v="[Enrollment].[DistTitle].&amp;[Snohomish]" c="Snohomish"/>
        <s v="[Enrollment].[DistTitle].&amp;[Tahoma]" c="Tahoma"/>
        <s v="[Enrollment].[DistTitle].&amp;[Grandview]" c="Grandview"/>
        <s v="[Enrollment].[DistTitle].&amp;[Granger]" c="Granger"/>
        <s v="[Enrollment].[DistTitle].&amp;[Impact-Commencement Bay Elementary Charter]" c="Impact-Commencement Bay Elementary Charter"/>
        <s v="[Enrollment].[DistTitle].&amp;[Tumwater]" c="Tumwater"/>
        <s v="[Enrollment].[DistTitle].&amp;[Quincy]" c="Quincy"/>
        <s v="[Enrollment].[DistTitle].&amp;[Kettle Falls]" c="Kettle Falls"/>
        <s v="[Enrollment].[DistTitle].&amp;[Yakama Nation Tribal]" c="Yakama Nation Tribal"/>
        <s v="[Enrollment].[DistTitle].&amp;[Garfield]" c="Garfield"/>
        <s v="[Enrollment].[DistTitle].&amp;[Ephrata]" c="Ephrata"/>
        <s v="[Enrollment].[DistTitle].&amp;[Bremerton]" c="Bremerton"/>
        <s v="[Enrollment].[DistTitle].&amp;[Clarkston]" c="Clarkston"/>
        <s v="[Enrollment].[DistTitle].&amp;[Pioneer]" c="Pioneer"/>
        <s v="[Enrollment].[DistTitle].&amp;[Cape Flattery]" c="Cape Flattery"/>
        <s v="[Enrollment].[DistTitle].&amp;[Endicott]" c="Endicott"/>
        <s v="[Enrollment].[DistTitle].&amp;[Camas]" c="Camas"/>
        <s v="[Enrollment].[DistTitle].&amp;[Star]" c="Star"/>
        <s v="[Enrollment].[DistTitle].&amp;[Wilbur]" c="Wilbur"/>
        <s v="[Enrollment].[DistTitle].&amp;[Eatonville]" c="Eatonville"/>
        <s v="[Enrollment].[DistTitle].&amp;[Highland]" c="Highland"/>
        <s v="[Enrollment].[DistTitle].&amp;[Oakville]" c="Oakville"/>
        <s v="[Enrollment].[DistTitle].&amp;[Arlington]" c="Arlington"/>
        <s v="[Enrollment].[DistTitle].&amp;[Skykomish]" c="Skykomish"/>
        <s v="[Enrollment].[DistTitle].&amp;[Hockinson]" c="Hockinson"/>
        <s v="[Enrollment].[DistTitle].&amp;[Sprague]" c="Sprague"/>
        <s v="[Enrollment].[DistTitle].&amp;[Pomeroy]" c="Pomeroy"/>
        <s v="[Enrollment].[DistTitle].&amp;[Mabton]" c="Mabton"/>
        <s v="[Enrollment].[DistTitle].&amp;[Curlew]" c="Curlew"/>
        <s v="[Enrollment].[DistTitle].&amp;[Sunnyside]" c="Sunnyside"/>
        <s v="[Enrollment].[DistTitle].&amp;[Lacrosse]" c="Lacrosse"/>
        <s v="[Enrollment].[DistTitle].&amp;[Pateros]" c="Pateros"/>
        <s v="[Enrollment].[DistTitle].&amp;[Naselle-Grays River Valley]" c="Naselle-Grays River Valley"/>
        <s v="[Enrollment].[DistTitle].&amp;[Brinnon]" c="Brinnon"/>
        <s v="[Enrollment].[DistTitle].&amp;[Burlington-Edison]" c="Burlington-Edison"/>
        <s v="[Enrollment].[DistTitle].&amp;[Steptoe]" c="Steptoe"/>
        <s v="[Enrollment].[DistTitle].&amp;[Hood Canal]" c="Hood Canal"/>
        <s v="[Enrollment].[DistTitle].&amp;[Tekoa]" c="Tekoa"/>
        <s v="[Enrollment].[DistTitle].&amp;[Davenport]" c="Davenport"/>
        <s v="[Enrollment].[DistTitle].&amp;[Yelm]" c="Yelm"/>
        <s v="[Enrollment].[DistTitle].&amp;[Orting]" c="Orting"/>
        <s v="[Enrollment].[DistTitle].&amp;[Lopez Island]" c="Lopez Island"/>
        <s v="[Enrollment].[DistTitle].&amp;[Rochester]" c="Rochester"/>
        <s v="[Enrollment].[DistTitle].&amp;[Kittitas]" c="Kittitas"/>
        <s v="[Enrollment].[DistTitle].&amp;[Mossyrock]" c="Mossyrock"/>
        <s v="[Enrollment].[DistTitle].&amp;[Quilcene]" c="Quilcene"/>
        <s v="[Enrollment].[DistTitle].&amp;[East Valley (Yakima)]" c="East Valley (Yakima)"/>
        <s v="[Enrollment].[DistTitle].&amp;[Evergreen (Stevens)]" c="Evergreen (Stevens)"/>
        <s v="[Enrollment].[DistTitle].&amp;[Granite Falls]" c="Granite Falls"/>
        <s v="[Enrollment].[DistTitle].&amp;[Port Angeles]" c="Port Angeles"/>
        <s v="[Enrollment].[DistTitle].&amp;[College Place]" c="College Place"/>
        <s v="[Enrollment].[DistTitle].&amp;[Riverview]" c="Riverview"/>
        <s v="[Enrollment].[DistTitle].&amp;[Trout Lake]" c="Trout Lake"/>
        <s v="[Enrollment].[DistTitle].&amp;[Harrington]" c="Harrington"/>
        <s v="[Enrollment].[DistTitle].&amp;[Orcas Island]" c="Orcas Island"/>
        <s v="[Enrollment].[DistTitle].&amp;[Thorp]" c="Thorp"/>
        <s v="[Enrollment].[DistTitle].&amp;[Summit Valley]" c="Summit Valley"/>
        <s v="[Enrollment].[DistTitle].&amp;[La Conner]" c="La Conner"/>
        <s v="[Enrollment].[DistTitle].&amp;[Entiat]" c="Entiat"/>
        <s v="[Enrollment].[DistTitle].&amp;[South Whidbey]" c="South Whidbey"/>
        <s v="[Enrollment].[DistTitle].&amp;[Meridian]" c="Meridian"/>
        <s v="[Enrollment].[DistTitle].&amp;[Wishkah Valley]" c="Wishkah Valley"/>
        <s v="[Enrollment].[DistTitle].&amp;[Rooted School Vancouver Charter]" c="Rooted School Vancouver Charter"/>
        <s v="[Enrollment].[DistTitle].&amp;[Mount Baker]" c="Mount Baker"/>
        <s v="[Enrollment].[DistTitle].&amp;[Union Gap]" c="Union Gap"/>
        <s v="[Enrollment].[DistTitle].&amp;[Lamont]" c="Lamont"/>
        <s v="[Enrollment].[DistTitle].&amp;[Yakima]" c="Yakima"/>
        <s v="[Enrollment].[DistTitle].&amp;[Freeman]" c="Freeman"/>
        <s v="[Enrollment].[DistTitle].&amp;[Richland]" c="Richland"/>
        <s v="[Enrollment].[DistTitle].&amp;[Index]" c="Index"/>
        <s v="[Enrollment].[DistTitle].&amp;[Mary M. Knight]" c="Mary M. Knight"/>
        <s v="[Enrollment].[DistTitle].&amp;[Oak Harbor]" c="Oak Harbor"/>
        <s v="[Enrollment].[DistTitle].&amp;[Keller]" c="Keller"/>
        <s v="[Enrollment].[DistTitle].&amp;[Naches Valley]" c="Naches Valley"/>
        <s v="[Enrollment].[DistTitle].&amp;[Colville]" c="Colville"/>
        <s v="[Enrollment].[DistTitle].&amp;[Columbia (Stevens)]" c="Columbia (Stevens)"/>
        <s v="[Enrollment].[DistTitle].&amp;[McCleary]" c="McCleary"/>
        <s v="[Enrollment].[DistTitle].&amp;[North Mason]" c="North Mason"/>
        <s v="[Enrollment].[DistTitle].&amp;[Cashmere]" c="Cashmere"/>
        <s v="[Enrollment].[DistTitle].&amp;[Woodland]" c="Woodland"/>
        <s v="[Enrollment].[DistTitle].&amp;[Nespelem]" c="Nespelem"/>
        <s v="[Enrollment].[DistTitle].&amp;[Skamania]" c="Skamania"/>
        <s v="[Enrollment].[DistTitle].&amp;[Darrington]" c="Darrington"/>
        <s v="[Enrollment].[DistTitle].&amp;[Columbia (Walla Walla)]" c="Columbia (Walla Walla)"/>
        <s v="[Enrollment].[DistTitle].&amp;[Raymond]" c="Raymond"/>
        <s v="[Enrollment].[DistTitle].&amp;[Kalama]" c="Kalama"/>
        <s v="[Enrollment].[DistTitle].&amp;[Tukwila]" c="Tukwila"/>
        <s v="[Enrollment].[DistTitle].&amp;[Carbonado]" c="Carbonado"/>
        <s v="[Enrollment].[DistTitle].&amp;[Bethel]" c="Bethel"/>
        <s v="[Enrollment].[DistTitle].&amp;[WA HE LUT Tribal]" c="WA HE LUT Tribal"/>
        <s v="[Enrollment].[DistTitle].&amp;[North Kitsap]" c="North Kitsap"/>
        <s v="[Enrollment].[DistTitle].&amp;[Grapeview]" c="Grapeview"/>
        <s v="[Enrollment].[DistTitle].&amp;[Colton]" c="Colton"/>
        <s v="[Enrollment].[DistTitle].&amp;[Griffin]" c="Griffin"/>
        <s v="[Enrollment].[DistTitle].&amp;[Paschal Sherman Tribal]" c="Paschal Sherman Tribal"/>
        <s v="[Enrollment].[DistTitle].&amp;[Pasco]" c="Pasco"/>
        <s v="[Enrollment].[DistTitle].&amp;[White Pass]" c="White Pass"/>
        <s v="[Enrollment].[DistTitle].&amp;[Issaquah]" c="Issaquah"/>
        <s v="[Enrollment].[DistTitle].&amp;[Chewelah]" c="Chewelah"/>
        <s v="[Enrollment].[DistTitle].&amp;[Evergreen (Clark)]" c="Evergreen (Clark)"/>
        <s v="[Enrollment].[DistTitle].&amp;[Mount Adams]" c="Mount Adams"/>
        <s v="[Enrollment].[DistTitle].&amp;[Wapato]" c="Wapato"/>
        <s v="[Enrollment].[DistTitle].&amp;[Kelso]" c="Kelso"/>
        <s v="[Enrollment].[DistTitle].&amp;[White Salmon Valley]" c="White Salmon Valley"/>
        <s v="[Enrollment].[DistTitle].&amp;[Anacortes]" c="Anacortes"/>
        <s v="[Enrollment].[DistTitle].&amp;[Clover Park]" c="Clover Park"/>
        <s v="[Enrollment].[DistTitle].&amp;[Spokane]" c="Spokane"/>
        <s v="[Enrollment].[DistTitle].&amp;[University Place]" c="University Place"/>
        <s v="[Enrollment].[DistTitle].&amp;[Chehalis]" c="Chehalis"/>
        <s v="[Enrollment].[DistTitle].&amp;[Almira]" c="Almira"/>
        <s v="[Enrollment].[DistTitle].&amp;[Reardan-Edwall]" c="Reardan-Edwall"/>
        <s v="[Enrollment].[DistTitle].&amp;[Conway]" c="Conway"/>
        <s v="[Enrollment].[DistTitle].&amp;[Muckleshoot Tribal]" c="Muckleshoot Tribal"/>
        <s v="[Enrollment].[DistTitle].&amp;[Soap Lake]" c="Soap Lake"/>
        <s v="[Enrollment].[DistTitle].&amp;[Pe Ell]" c="Pe Ell"/>
        <s v="[Enrollment].[DistTitle].&amp;[Wahluke]" c="Wahluke"/>
        <s v="[Enrollment].[DistTitle].&amp;[Bellevue]" c="Bellevue"/>
        <s v="[Enrollment].[DistTitle].&amp;[Longview]" c="Longview"/>
        <s v="[Enrollment].[DistTitle].&amp;[Rainier]" c="Rainier"/>
        <s v="[Enrollment].[DistTitle].&amp;[Mansfield]" c="Mansfield"/>
        <s v="[Enrollment].[DistTitle].&amp;[Pride Prep Charter]" c="Pride Prep Charter"/>
        <s v="[Enrollment].[DistTitle].&amp;[Catalyst Bremerton Charter]" c="Catalyst Bremerton Charter"/>
        <s v="[Enrollment].[DistTitle].&amp;[La Center]" c="La Center"/>
        <s v="[Enrollment].[DistTitle].&amp;[Tacoma]" c="Tacoma"/>
        <s v="[Enrollment].[DistTitle].&amp;[Lake Stevens]" c="Lake Stevens"/>
        <s v="[Enrollment].[DistTitle].&amp;[Adna]" c="Adna"/>
        <s v="[Enrollment].[DistTitle].&amp;[Shaw Island]" c="Shaw Island"/>
        <s v="[Enrollment].[DistTitle].&amp;[Warden]" c="Warden"/>
        <s v="[Enrollment].[DistTitle].&amp;[Dieringer]" c="Dieringer"/>
        <s v="[Enrollment].[DistTitle].&amp;[Tenino]" c="Tenino"/>
        <s v="[Enrollment].[DistTitle].&amp;[Peninsula]" c="Peninsula"/>
        <s v="[Enrollment].[DistTitle].&amp;[Tonasket]" c="Tonasket"/>
        <s v="[Enrollment].[DistTitle].&amp;[Blaine]" c="Blaine"/>
        <s v="[Enrollment].[DistTitle].&amp;[West Valley (Spokane)]" c="West Valley (Spokane)"/>
        <s v="[Enrollment].[DistTitle].&amp;[Mill A]" c="Mill A"/>
        <s v="[Enrollment].[DistTitle].&amp;[Sultan]" c="Sultan"/>
        <s v="[Enrollment].[DistTitle].&amp;[Dayton]" c="Dayton"/>
        <s v="[Enrollment].[DistTitle].&amp;[North River]" c="North River"/>
        <s v="[Enrollment].[DistTitle].&amp;[Enumclaw]" c="Enumclaw"/>
        <s v="[Enrollment].[DistTitle].&amp;[Marysville]" c="Marysville"/>
        <s v="[Enrollment].[DistTitle].&amp;[Klickitat]" c="Klickitat"/>
        <s v="[Enrollment].[DistTitle].&amp;[Selah]" c="Selah"/>
        <s v="[Enrollment].[DistTitle].&amp;[Cosmopolis]" c="Cosmopolis"/>
        <s v="[Enrollment].[DistTitle].&amp;[Brewster]" c="Brewster"/>
        <s v="[Enrollment].[DistTitle].&amp;[Ellensburg]" c="Ellensburg"/>
        <s v="[Enrollment].[DistTitle].&amp;[Nine Mile Falls]" c="Nine Mile Falls"/>
        <s v="[Enrollment].[DistTitle].&amp;[Ritzville]" c="Ritzville"/>
        <s v="[Enrollment].[DistTitle].&amp;[Snoqualmie Valley]" c="Snoqualmie Valley"/>
        <s v="[Enrollment].[DistTitle].&amp;[Medical Lake]" c="Medical Lake"/>
        <s v="[Enrollment].[DistTitle].&amp;[Edmonds]" c="Edmonds"/>
        <s v="[Enrollment].[DistTitle].&amp;[Stevenson-Carson]" c="Stevenson-Carson"/>
        <s v="[Enrollment].[DistTitle].&amp;[White River]" c="White River"/>
        <s v="[Enrollment].[DistTitle].&amp;[South Kitsap]" c="South Kitsap"/>
        <s v="[Enrollment].[DistTitle].&amp;[Lake Quinault]" c="Lake Quinault"/>
        <s v="[Enrollment].[DistTitle].&amp;[Sedro-Woolley]" c="Sedro-Woolley"/>
        <s v="[Enrollment].[DistTitle].&amp;[Federal Way]" c="Federal Way"/>
        <s v="[Enrollment].[DistTitle].&amp;[Prosser]" c="Prosser"/>
        <s v="[Enrollment].[DistTitle].&amp;[Renton]" c="Renton"/>
        <s v="[Enrollment].[DistTitle].&amp;[Napavine]" c="Napavine"/>
        <s v="[Enrollment].[DistTitle].&amp;[Wilson Creek]" c="Wilson Creek"/>
        <s v="[Enrollment].[DistTitle].&amp;[Willapa Valley]" c="Willapa Valley"/>
        <s v="[Enrollment].[DistTitle].&amp;[Stanwood-Camano]" c="Stanwood-Camano"/>
        <s v="[Enrollment].[DistTitle].&amp;[Boistfort]" c="Boistfort"/>
        <s v="[Enrollment].[DistTitle].&amp;[Orient]" c="Orient"/>
        <s v="[Enrollment].[DistTitle].&amp;[Montesano]" c="Montesano"/>
        <s v="[Enrollment].[DistTitle].&amp;[Cle Elum-Roslyn]" c="Cle Elum-Roslyn"/>
        <s v="[Enrollment].[DistTitle].&amp;[Okanogan]" c="Okanogan"/>
        <s v="[Enrollment].[DistTitle].&amp;[Wellpinit]" c="Wellpinit"/>
        <s v="[Enrollment].[DistTitle].&amp;[Olympia]" c="Olympia"/>
        <s v="[Enrollment].[DistTitle].&amp;[Central Valley]" c="Central Valley"/>
        <s v="[Enrollment].[DistTitle].&amp;[Impact-Black River Elementary Charter]" c="Impact-Black River Elementary Charter"/>
        <s v="[Enrollment].[DistTitle].&amp;[Vashon Island]" c="Vashon Island"/>
        <s v="[Enrollment].[DistTitle].&amp;[Mount Vernon]" c="Mount Vernon"/>
        <s v="[Enrollment].[DistTitle].&amp;[Mary Walker]" c="Mary Walker"/>
        <s v="[Enrollment].[DistTitle].&amp;[Lake Chelan]" c="Lake Chelan"/>
        <s v="[Enrollment].[DistTitle].&amp;[Taholah]" c="Taholah"/>
        <s v="[Enrollment].[DistTitle].&amp;[Benge]" c="Benge"/>
        <s v="[Enrollment].[DistTitle].&amp;[Franklin Pierce]" c="Franklin Pierce"/>
        <s v="[Enrollment].[DistTitle].&amp;[Onalaska]" c="Onalaska"/>
        <s v="[Enrollment].[DistTitle].&amp;[Moses Lake]" c="Moses Lake"/>
        <s v="[Enrollment].[DistTitle].&amp;[Fife]" c="Fife"/>
        <s v="[Enrollment].[DistTitle].&amp;[Zillah]" c="Zillah"/>
        <s v="[Enrollment].[DistTitle].&amp;[Mead]" c="Mead"/>
        <s v="[Enrollment].[DistTitle].&amp;[Creston]" c="Creston"/>
        <s v="[Enrollment].[DistTitle].&amp;[North Beach]" c="North Beach"/>
        <s v="[Enrollment].[DistTitle].&amp;[Touchet]" c="Touchet"/>
        <s v="[Enrollment].[DistTitle].&amp;[Northport]" c="Northport"/>
        <s v="[Enrollment].[DistTitle].&amp;[Sequim]" c="Sequim"/>
        <s v="[Enrollment].[DistTitle].&amp;[Othello]" c="Othello"/>
        <s v="[Enrollment].[DistTitle].&amp;[West Valley (Yakima)]" c="West Valley (Yakima)"/>
        <s v="[Enrollment].[DistTitle].&amp;[Glenwood]" c="Glenwood"/>
        <s v="[Enrollment].[DistTitle].&amp;[Green Mountain]" c="Green Mountain"/>
        <s v="[Enrollment].[DistTitle].&amp;[Lakewood]" c="Lakewood"/>
        <s v="[Enrollment].[DistTitle].&amp;[Whatcom Intergenerational Charter]" c="Whatcom Intergenerational Charter"/>
        <s v="[Enrollment].[DistTitle].&amp;[Battle Ground]" c="Battle Ground"/>
        <s v="[Enrollment].[DistTitle].&amp;[Deer Park]" c="Deer Park"/>
        <s v="[Enrollment].[DistTitle].&amp;[Odessa]" c="Odessa"/>
        <s v="[Enrollment].[DistTitle].&amp;[Cascade]" c="Cascade"/>
        <s v="[Enrollment].[DistTitle].&amp;[Dixie]" c="Dixie"/>
        <s v="[Enrollment].[DistTitle].&amp;[Grand Coulee Dam]" c="Grand Coulee Dam"/>
        <s v="[Enrollment].[DistTitle].&amp;[South Bend]" c="South Bend"/>
        <s v="[Enrollment].[DistTitle].&amp;[Paterson]" c="Paterson"/>
        <s v="[Enrollment].[DistTitle].&amp;[Selkirk]" c="Selkirk"/>
        <s v="[Enrollment].[DistTitle].&amp;[Waterville]" c="Waterville"/>
        <s v="[Enrollment].[DistTitle].&amp;[Hoquiam]" c="Hoquiam"/>
        <s v="[Enrollment].[DistTitle].&amp;[Bickleton]" c="Bickleton"/>
        <s v="[Enrollment].[DistTitle].&amp;[Great Northern]" c="Great Northern"/>
        <s v="[Enrollment].[DistTitle].&amp;[Northshore]" c="Northshore"/>
        <s v="[Enrollment].[DistTitle].&amp;[Bellingham]" c="Bellingham"/>
        <s v="[Enrollment].[DistTitle].&amp;[Washtucna]" c="Washtucna"/>
        <s v="[Enrollment].[DistTitle].&amp;[Kennewick]" c="Kennewick"/>
        <s v="[Enrollment].[DistTitle].&amp;[Crescent]" c="Crescent"/>
        <s v="[Enrollment].[DistTitle].&amp;[Chief Leschi Tribal]" c="Chief Leschi Tribal"/>
        <s v="[Enrollment].[DistTitle].&amp;[Oroville]" c="Oroville"/>
        <s v="[Enrollment].[DistTitle].&amp;[Impact Charter]" c="Impact Charter"/>
        <s v="[Enrollment].[DistTitle].&amp;[Nooksack Valley]" c="Nooksack Valley"/>
        <s v="[Enrollment].[DistTitle].&amp;[Southside]" c="Southside"/>
        <s v="[Enrollment].[DistTitle].&amp;[Auburn]" c="Auburn"/>
        <s v="[Enrollment].[DistTitle].&amp;[Washougal]" c="Washougal"/>
        <s v="[Enrollment].[DistTitle].&amp;[Easton]" c="Easton"/>
        <s v="[Enrollment].[DistTitle].&amp;[Palisades]" c="Palisades"/>
        <s v="[Enrollment].[DistTitle].&amp;[Highline]" c="Highline"/>
        <s v="[Enrollment].[DistTitle].&amp;[Wenatchee]" c="Wenatchee"/>
        <s v="[Enrollment].[DistTitle].&amp;[Winlock]" c="Winlock"/>
        <s v="[Enrollment].[DistTitle].&amp;[Green Dot Rainier Valley Charter]" c="Green Dot Rainier Valley Charter"/>
        <s v="[Enrollment].[DistTitle].&amp;[Prescott]" c="Prescott"/>
        <s v="[Enrollment].[DistTitle].&amp;[Wahkiakum]" c="Wahkiakum"/>
        <s v="[Enrollment].[DistTitle].&amp;[Summit Sierra Charter]" c="Summit Sierra Charter"/>
        <s v="[Enrollment].[DistTitle].&amp;[Oakesdale]" c="Oakesdale"/>
        <s v="[Enrollment].[DistTitle].&amp;[Cusick]" c="Cusick"/>
        <s v="[Enrollment].[DistTitle].&amp;[Shelton]" c="Shelton"/>
        <s v="[Enrollment].[DistTitle].&amp;[Stehekin]" c="Stehekin"/>
        <s v="[Enrollment].[DistTitle].&amp;[Rainier Prep Charter]" c="Rainier Prep Charter"/>
        <s v="[Enrollment].[DistTitle].&amp;[Ferndale]" c="Ferndale"/>
        <s v="[Enrollment].[DistTitle].&amp;[Cheney]" c="Cheney"/>
        <s v="[Enrollment].[DistTitle].&amp;[Centerville]" c="Centerville"/>
        <s v="[Enrollment].[DistTitle].&amp;[Starbuck]" c="Starbuck"/>
        <s v="[Enrollment].[DistTitle].&amp;[Bridgeport]" c="Bridgeport"/>
        <s v="[Enrollment].[DistTitle].&amp;[Walla Walla]" c="Walla Walla"/>
        <s v="[Enrollment].[DistTitle].&amp;[Impact Salish Sea Charter]" c="Impact Salish Sea Charter"/>
        <s v="[Enrollment].[DistTitle].&amp;[Asotin-Anatone]" c="Asotin-Anatone"/>
        <s v="[Enrollment].[DistTitle].&amp;[Ridgefield]" c="Ridgefield"/>
        <s v="[Enrollment].[DistTitle].&amp;[Steilacoom Historical]" c="Steilacoom Historical"/>
        <s v="[Enrollment].[DistTitle].&amp;[Evaline]" c="Evaline"/>
        <s v="[Enrollment].[DistTitle].&amp;[Coulee-Hartline]" c="Coulee-Hartline"/>
        <s v="[Enrollment].[DistTitle].&amp;[Lummi Tribal]" c="Lummi Tribal"/>
        <s v="[Enrollment].[DistTitle].&amp;[North Franklin]" c="North Franklin"/>
        <s v="[Enrollment].[DistTitle].&amp;[Monroe]" c="Monroe"/>
        <s v="[Enrollment].[DistTitle].&amp;[Puyallup]" c="Puyallup"/>
        <s v="[Enrollment].[DistTitle].&amp;[Colfax]" c="Colfax"/>
        <s v="[Enrollment].[DistTitle].&amp;[Goldendale]" c="Goldendale"/>
        <s v="[Enrollment].[DistTitle].&amp;[Elma]" c="Elma"/>
        <s v="[Enrollment].[DistTitle].&amp;[Eastmont]" c="Eastmont"/>
        <s v="[Enrollment].[DistTitle].&amp;[Why Not You Charter]" c="Why Not You Charter"/>
        <s v="[Enrollment].[DistTitle].&amp;[Methow Valley]" c="Methow Valley"/>
        <s v="[Enrollment].[DistTitle].&amp;[Loon Lake]" c="Loon Lake"/>
        <s v="[Enrollment].[DistTitle].&amp;[Quillayute Valley]" c="Quillayute Valley"/>
        <s v="[Enrollment].[DistTitle].&amp;[Wishram]" c="Wishram"/>
        <s v="[Enrollment].[DistTitle].&amp;[Toledo]" c="Toledo"/>
        <s v="[Enrollment].[DistTitle].&amp;[Inchelium]" c="Inchelium"/>
      </sharedItems>
    </cacheField>
    <cacheField name="[Expenditures].[DistTitle].[DistTitle]" caption="DistTitle" numFmtId="0" hierarchy="14" level="1">
      <sharedItems count="320">
        <s v="[Expenditures].[DistTitle].&amp;[Quincy]" c="Quincy"/>
        <s v="[Expenditures].[DistTitle].&amp;[Sunnyside]" c="Sunnyside"/>
        <s v="[Expenditures].[DistTitle].&amp;[Star]" c="Star"/>
        <s v="[Expenditures].[DistTitle].&amp;[Central Kitsap]" c="Central Kitsap"/>
        <s v="[Expenditures].[DistTitle].&amp;[Mukilteo]" c="Mukilteo"/>
        <s v="[Expenditures].[DistTitle].&amp;[Mount Pleasant]" c="Mount Pleasant"/>
        <s v="[Expenditures].[DistTitle].&amp;[Kettle Falls]" c="Kettle Falls"/>
        <s v="[Expenditures].[DistTitle].&amp;[Impact-Commencement Bay Elementary Charter]" c="Impact-Commencement Bay Elementary Charter"/>
        <s v="[Expenditures].[DistTitle].&amp;[Pioneer]" c="Pioneer"/>
        <s v="[Expenditures].[DistTitle].&amp;[Summit Olympus Charter]" c="Summit Olympus Charter"/>
        <s v="[Expenditures].[DistTitle].&amp;[Everett]" c="Everett"/>
        <s v="[Expenditures].[DistTitle].&amp;[Castle Rock]" c="Castle Rock"/>
        <s v="[Expenditures].[DistTitle].&amp;[Toutle Lake]" c="Toutle Lake"/>
        <s v="[Expenditures].[DistTitle].&amp;[Summit Atlas Charter]" c="Summit Atlas Charter"/>
        <s v="[Expenditures].[DistTitle].&amp;[Royal]" c="Royal"/>
        <s v="[Expenditures].[DistTitle].&amp;[Omak]" c="Omak"/>
        <s v="[Expenditures].[DistTitle].&amp;[Seattle]" c="Seattle"/>
        <s v="[Expenditures].[DistTitle].&amp;[Vancouver]" c="Vancouver"/>
        <s v="[Expenditures].[DistTitle].&amp;[Mabton]" c="Mabton"/>
        <s v="[Expenditures].[DistTitle].&amp;[Oakville]" c="Oakville"/>
        <s v="[Expenditures].[DistTitle].&amp;[Orchard Prairie]" c="Orchard Prairie"/>
        <s v="[Expenditures].[DistTitle].&amp;[Arlington]" c="Arlington"/>
        <s v="[Expenditures].[DistTitle].&amp;[Port Townsend]" c="Port Townsend"/>
        <s v="[Expenditures].[DistTitle].&amp;[Snohomish]" c="Snohomish"/>
        <s v="[Expenditures].[DistTitle].&amp;[Camas]" c="Camas"/>
        <s v="[Expenditures].[DistTitle].&amp;[Quileute Tribal]" c="Quileute Tribal"/>
        <s v="[Expenditures].[DistTitle].&amp;[East Valley (Spokane)]" c="East Valley (Spokane)"/>
        <s v="[Expenditures].[DistTitle].&amp;[Bremerton]" c="Bremerton"/>
        <s v="[Expenditures].[DistTitle].&amp;[Satsop]" c="Satsop"/>
        <s v="[Expenditures].[DistTitle].&amp;[Liberty]" c="Liberty"/>
        <s v="[Expenditures].[DistTitle].&amp;[Sprague]" c="Sprague"/>
        <s v="[Expenditures].[DistTitle].&amp;[Skykomish]" c="Skykomish"/>
        <s v="[Expenditures].[DistTitle].&amp;[Suquamish Tribal]" c="Suquamish Tribal"/>
        <s v="[Expenditures].[DistTitle].&amp;[Pateros]" c="Pateros"/>
        <s v="[Expenditures].[DistTitle].&amp;[Lyle]" c="Lyle"/>
        <s v="[Expenditures].[DistTitle].&amp;[Granger]" c="Granger"/>
        <s v="[Expenditures].[DistTitle].&amp;[Queets-Clearwater]" c="Queets-Clearwater"/>
        <s v="[Expenditures].[DistTitle].&amp;[Lynden]" c="Lynden"/>
        <s v="[Expenditures].[DistTitle].&amp;[Lacrosse]" c="Lacrosse"/>
        <s v="[Expenditures].[DistTitle].&amp;[Cape Flattery]" c="Cape Flattery"/>
        <s v="[Expenditures].[DistTitle].&amp;[Naselle-Grays River Valley]" c="Naselle-Grays River Valley"/>
        <s v="[Expenditures].[DistTitle].&amp;[Kent]" c="Kent"/>
        <s v="[Expenditures].[DistTitle].&amp;[Sumner]" c="Sumner"/>
        <s v="[Expenditures].[DistTitle].&amp;[Republic]" c="Republic"/>
        <s v="[Expenditures].[DistTitle].&amp;[Clarkston]" c="Clarkston"/>
        <s v="[Expenditures].[DistTitle].&amp;[Garfield]" c="Garfield"/>
        <s v="[Expenditures].[DistTitle].&amp;[Mercer Island]" c="Mercer Island"/>
        <s v="[Expenditures].[DistTitle].&amp;[Roosevelt]" c="Roosevelt"/>
        <s v="[Expenditures].[DistTitle].&amp;[Finley]" c="Finley"/>
        <s v="[Expenditures].[DistTitle].&amp;[Endicott]" c="Endicott"/>
        <s v="[Expenditures].[DistTitle].&amp;[Pullman]" c="Pullman"/>
        <s v="[Expenditures].[DistTitle].&amp;[Riverside]" c="Riverside"/>
        <s v="[Expenditures].[DistTitle].&amp;[Hockinson]" c="Hockinson"/>
        <s v="[Expenditures].[DistTitle].&amp;[Onion Creek]" c="Onion Creek"/>
        <s v="[Expenditures].[DistTitle].&amp;[Shoreline]" c="Shoreline"/>
        <s v="[Expenditures].[DistTitle].&amp;[Lake Washington]" c="Lake Washington"/>
        <s v="[Expenditures].[DistTitle].&amp;[Orondo]" c="Orondo"/>
        <s v="[Expenditures].[DistTitle].&amp;[Ocean Beach]" c="Ocean Beach"/>
        <s v="[Expenditures].[DistTitle].&amp;[Kiona-Benton City]" c="Kiona-Benton City"/>
        <s v="[Expenditures].[DistTitle].&amp;[Eatonville]" c="Eatonville"/>
        <s v="[Expenditures].[DistTitle].&amp;[Tahoma]" c="Tahoma"/>
        <s v="[Expenditures].[DistTitle].&amp;[Pomeroy]" c="Pomeroy"/>
        <s v="[Expenditures].[DistTitle].&amp;[Toppenish]" c="Toppenish"/>
        <s v="[Expenditures].[DistTitle].&amp;[St. John]" c="St. John"/>
        <s v="[Expenditures].[DistTitle].&amp;[Bainbridge Island]" c="Bainbridge Island"/>
        <s v="[Expenditures].[DistTitle].&amp;[Centralia]" c="Centralia"/>
        <s v="[Expenditures].[DistTitle].&amp;[Kahlotus]" c="Kahlotus"/>
        <s v="[Expenditures].[DistTitle].&amp;[Concrete]" c="Concrete"/>
        <s v="[Expenditures].[DistTitle].&amp;[Valley]" c="Valley"/>
        <s v="[Expenditures].[DistTitle].&amp;[Rosalia]" c="Rosalia"/>
        <s v="[Expenditures].[DistTitle].&amp;[Coupeville]" c="Coupeville"/>
        <s v="[Expenditures].[DistTitle].&amp;[Spokane Intl Acad Charter]" c="Spokane Intl Acad Charter"/>
        <s v="[Expenditures].[DistTitle].&amp;[Newport]" c="Newport"/>
        <s v="[Expenditures].[DistTitle].&amp;[Aberdeen]" c="Aberdeen"/>
        <s v="[Expenditures].[DistTitle].&amp;[Highland]" c="Highland"/>
        <s v="[Expenditures].[DistTitle].&amp;[Manson]" c="Manson"/>
        <s v="[Expenditures].[DistTitle].&amp;[Pinnacles Prep Charter]" c="Pinnacles Prep Charter"/>
        <s v="[Expenditures].[DistTitle].&amp;[North Thurston]" c="North Thurston"/>
        <s v="[Expenditures].[DistTitle].&amp;[Yakama Nation Tribal]" c="Yakama Nation Tribal"/>
        <s v="[Expenditures].[DistTitle].&amp;[Tumwater]" c="Tumwater"/>
        <s v="[Expenditures].[DistTitle].&amp;[Palouse]" c="Palouse"/>
        <s v="[Expenditures].[DistTitle].&amp;[San Juan Island]" c="San Juan Island"/>
        <s v="[Expenditures].[DistTitle].&amp;[Ocosta]" c="Ocosta"/>
        <s v="[Expenditures].[DistTitle].&amp;[Lumen Charter]" c="Lumen Charter"/>
        <s v="[Expenditures].[DistTitle].&amp;[Chimacum]" c="Chimacum"/>
        <s v="[Expenditures].[DistTitle].&amp;[Waitsburg]" c="Waitsburg"/>
        <s v="[Expenditures].[DistTitle].&amp;[Grandview]" c="Grandview"/>
        <s v="[Expenditures].[DistTitle].&amp;[Curlew]" c="Curlew"/>
        <s v="[Expenditures].[DistTitle].&amp;[Wilbur]" c="Wilbur"/>
        <s v="[Expenditures].[DistTitle].&amp;[Damman]" c="Damman"/>
        <s v="[Expenditures].[DistTitle].&amp;[Morton]" c="Morton"/>
        <s v="[Expenditures].[DistTitle].&amp;[Ephrata]" c="Ephrata"/>
        <s v="[Expenditures].[DistTitle].&amp;[Lind]" c="Lind"/>
        <s v="[Expenditures].[DistTitle].&amp;[Grapeview]" c="Grapeview"/>
        <s v="[Expenditures].[DistTitle].&amp;[Enumclaw]" c="Enumclaw"/>
        <s v="[Expenditures].[DistTitle].&amp;[White River]" c="White River"/>
        <s v="[Expenditures].[DistTitle].&amp;[Stanwood-Camano]" c="Stanwood-Camano"/>
        <s v="[Expenditures].[DistTitle].&amp;[Naches Valley]" c="Naches Valley"/>
        <s v="[Expenditures].[DistTitle].&amp;[Montesano]" c="Montesano"/>
        <s v="[Expenditures].[DistTitle].&amp;[Washtucna]" c="Washtucna"/>
        <s v="[Expenditures].[DistTitle].&amp;[West Valley (Spokane)]" c="West Valley (Spokane)"/>
        <s v="[Expenditures].[DistTitle].&amp;[Columbia (Walla Walla)]" c="Columbia (Walla Walla)"/>
        <s v="[Expenditures].[DistTitle].&amp;[Wishkah Valley]" c="Wishkah Valley"/>
        <s v="[Expenditures].[DistTitle].&amp;[Lamont]" c="Lamont"/>
        <s v="[Expenditures].[DistTitle].&amp;[Cle Elum-Roslyn]" c="Cle Elum-Roslyn"/>
        <s v="[Expenditures].[DistTitle].&amp;[Oak Harbor]" c="Oak Harbor"/>
        <s v="[Expenditures].[DistTitle].&amp;[Great Northern]" c="Great Northern"/>
        <s v="[Expenditures].[DistTitle].&amp;[Issaquah]" c="Issaquah"/>
        <s v="[Expenditures].[DistTitle].&amp;[Benge]" c="Benge"/>
        <s v="[Expenditures].[DistTitle].&amp;[Peninsula]" c="Peninsula"/>
        <s v="[Expenditures].[DistTitle].&amp;[University Place]" c="University Place"/>
        <s v="[Expenditures].[DistTitle].&amp;[Raymond]" c="Raymond"/>
        <s v="[Expenditures].[DistTitle].&amp;[Conway]" c="Conway"/>
        <s v="[Expenditures].[DistTitle].&amp;[Hoquiam]" c="Hoquiam"/>
        <s v="[Expenditures].[DistTitle].&amp;[Napavine]" c="Napavine"/>
        <s v="[Expenditures].[DistTitle].&amp;[Odessa]" c="Odessa"/>
        <s v="[Expenditures].[DistTitle].&amp;[Impact Charter]" c="Impact Charter"/>
        <s v="[Expenditures].[DistTitle].&amp;[Dayton]" c="Dayton"/>
        <s v="[Expenditures].[DistTitle].&amp;[McCleary]" c="McCleary"/>
        <s v="[Expenditures].[DistTitle].&amp;[Bellingham]" c="Bellingham"/>
        <s v="[Expenditures].[DistTitle].&amp;[Ellensburg]" c="Ellensburg"/>
        <s v="[Expenditures].[DistTitle].&amp;[Steptoe]" c="Steptoe"/>
        <s v="[Expenditures].[DistTitle].&amp;[Fife]" c="Fife"/>
        <s v="[Expenditures].[DistTitle].&amp;[Tukwila]" c="Tukwila"/>
        <s v="[Expenditures].[DistTitle].&amp;[Nooksack Valley]" c="Nooksack Valley"/>
        <s v="[Expenditures].[DistTitle].&amp;[Marysville]" c="Marysville"/>
        <s v="[Expenditures].[DistTitle].&amp;[Edmonds]" c="Edmonds"/>
        <s v="[Expenditures].[DistTitle].&amp;[Oroville]" c="Oroville"/>
        <s v="[Expenditures].[DistTitle].&amp;[Bethel]" c="Bethel"/>
        <s v="[Expenditures].[DistTitle].&amp;[Skamania]" c="Skamania"/>
        <s v="[Expenditures].[DistTitle].&amp;[South Bend]" c="South Bend"/>
        <s v="[Expenditures].[DistTitle].&amp;[Lakewood]" c="Lakewood"/>
        <s v="[Expenditures].[DistTitle].&amp;[Dieringer]" c="Dieringer"/>
        <s v="[Expenditures].[DistTitle].&amp;[Colville]" c="Colville"/>
        <s v="[Expenditures].[DistTitle].&amp;[Northshore]" c="Northshore"/>
        <s v="[Expenditures].[DistTitle].&amp;[Vashon Island]" c="Vashon Island"/>
        <s v="[Expenditures].[DistTitle].&amp;[Okanogan]" c="Okanogan"/>
        <s v="[Expenditures].[DistTitle].&amp;[Green Mountain]" c="Green Mountain"/>
        <s v="[Expenditures].[DistTitle].&amp;[Yakima]" c="Yakima"/>
        <s v="[Expenditures].[DistTitle].&amp;[Spokane]" c="Spokane"/>
        <s v="[Expenditures].[DistTitle].&amp;[Cosmopolis]" c="Cosmopolis"/>
        <s v="[Expenditures].[DistTitle].&amp;[Entiat]" c="Entiat"/>
        <s v="[Expenditures].[DistTitle].&amp;[Riverview]" c="Riverview"/>
        <s v="[Expenditures].[DistTitle].&amp;[Deer Park]" c="Deer Park"/>
        <s v="[Expenditures].[DistTitle].&amp;[Paterson]" c="Paterson"/>
        <s v="[Expenditures].[DistTitle].&amp;[Columbia (Stevens)]" c="Columbia (Stevens)"/>
        <s v="[Expenditures].[DistTitle].&amp;[Rooted School Vancouver Charter]" c="Rooted School Vancouver Charter"/>
        <s v="[Expenditures].[DistTitle].&amp;[Taholah]" c="Taholah"/>
        <s v="[Expenditures].[DistTitle].&amp;[Cashmere]" c="Cashmere"/>
        <s v="[Expenditures].[DistTitle].&amp;[Tacoma]" c="Tacoma"/>
        <s v="[Expenditures].[DistTitle].&amp;[Mead]" c="Mead"/>
        <s v="[Expenditures].[DistTitle].&amp;[West Valley (Yakima)]" c="West Valley (Yakima)"/>
        <s v="[Expenditures].[DistTitle].&amp;[Richland]" c="Richland"/>
        <s v="[Expenditures].[DistTitle].&amp;[South Kitsap]" c="South Kitsap"/>
        <s v="[Expenditures].[DistTitle].&amp;[Union Gap]" c="Union Gap"/>
        <s v="[Expenditures].[DistTitle].&amp;[Quilcene]" c="Quilcene"/>
        <s v="[Expenditures].[DistTitle].&amp;[East Valley (Yakima)]" c="East Valley (Yakima)"/>
        <s v="[Expenditures].[DistTitle].&amp;[Central Valley]" c="Central Valley"/>
        <s v="[Expenditures].[DistTitle].&amp;[Evergreen (Clark)]" c="Evergreen (Clark)"/>
        <s v="[Expenditures].[DistTitle].&amp;[Lake Chelan]" c="Lake Chelan"/>
        <s v="[Expenditures].[DistTitle].&amp;[Whatcom Intergenerational Charter]" c="Whatcom Intergenerational Charter"/>
        <s v="[Expenditures].[DistTitle].&amp;[Soap Lake]" c="Soap Lake"/>
        <s v="[Expenditures].[DistTitle].&amp;[White Pass]" c="White Pass"/>
        <s v="[Expenditures].[DistTitle].&amp;[Prosser]" c="Prosser"/>
        <s v="[Expenditures].[DistTitle].&amp;[Nespelem]" c="Nespelem"/>
        <s v="[Expenditures].[DistTitle].&amp;[Blaine]" c="Blaine"/>
        <s v="[Expenditures].[DistTitle].&amp;[Onalaska]" c="Onalaska"/>
        <s v="[Expenditures].[DistTitle].&amp;[Warden]" c="Warden"/>
        <s v="[Expenditures].[DistTitle].&amp;[Trout Lake]" c="Trout Lake"/>
        <s v="[Expenditures].[DistTitle].&amp;[La Conner]" c="La Conner"/>
        <s v="[Expenditures].[DistTitle].&amp;[Orcas Island]" c="Orcas Island"/>
        <s v="[Expenditures].[DistTitle].&amp;[South Whidbey]" c="South Whidbey"/>
        <s v="[Expenditures].[DistTitle].&amp;[Franklin Pierce]" c="Franklin Pierce"/>
        <s v="[Expenditures].[DistTitle].&amp;[Orting]" c="Orting"/>
        <s v="[Expenditures].[DistTitle].&amp;[Othello]" c="Othello"/>
        <s v="[Expenditures].[DistTitle].&amp;[Boistfort]" c="Boistfort"/>
        <s v="[Expenditures].[DistTitle].&amp;[Paschal Sherman Tribal]" c="Paschal Sherman Tribal"/>
        <s v="[Expenditures].[DistTitle].&amp;[Impact-Black River Elementary Charter]" c="Impact-Black River Elementary Charter"/>
        <s v="[Expenditures].[DistTitle].&amp;[Mary Walker]" c="Mary Walker"/>
        <s v="[Expenditures].[DistTitle].&amp;[Selah]" c="Selah"/>
        <s v="[Expenditures].[DistTitle].&amp;[Hood Canal]" c="Hood Canal"/>
        <s v="[Expenditures].[DistTitle].&amp;[Nine Mile Falls]" c="Nine Mile Falls"/>
        <s v="[Expenditures].[DistTitle].&amp;[Crescent]" c="Crescent"/>
        <s v="[Expenditures].[DistTitle].&amp;[Kelso]" c="Kelso"/>
        <s v="[Expenditures].[DistTitle].&amp;[Stevenson-Carson]" c="Stevenson-Carson"/>
        <s v="[Expenditures].[DistTitle].&amp;[Federal Way]" c="Federal Way"/>
        <s v="[Expenditures].[DistTitle].&amp;[Chehalis]" c="Chehalis"/>
        <s v="[Expenditures].[DistTitle].&amp;[Keller]" c="Keller"/>
        <s v="[Expenditures].[DistTitle].&amp;[Wapato]" c="Wapato"/>
        <s v="[Expenditures].[DistTitle].&amp;[Freeman]" c="Freeman"/>
        <s v="[Expenditures].[DistTitle].&amp;[Orient]" c="Orient"/>
        <s v="[Expenditures].[DistTitle].&amp;[Mount Adams]" c="Mount Adams"/>
        <s v="[Expenditures].[DistTitle].&amp;[Index]" c="Index"/>
        <s v="[Expenditures].[DistTitle].&amp;[Wilson Creek]" c="Wilson Creek"/>
        <s v="[Expenditures].[DistTitle].&amp;[Creston]" c="Creston"/>
        <s v="[Expenditures].[DistTitle].&amp;[La Center]" c="La Center"/>
        <s v="[Expenditures].[DistTitle].&amp;[Catalyst Bremerton Charter]" c="Catalyst Bremerton Charter"/>
        <s v="[Expenditures].[DistTitle].&amp;[Kennewick]" c="Kennewick"/>
        <s v="[Expenditures].[DistTitle].&amp;[Burlington-Edison]" c="Burlington-Edison"/>
        <s v="[Expenditures].[DistTitle].&amp;[Brewster]" c="Brewster"/>
        <s v="[Expenditures].[DistTitle].&amp;[Mansfield]" c="Mansfield"/>
        <s v="[Expenditures].[DistTitle].&amp;[Woodland]" c="Woodland"/>
        <s v="[Expenditures].[DistTitle].&amp;[Colton]" c="Colton"/>
        <s v="[Expenditures].[DistTitle].&amp;[Lake Quinault]" c="Lake Quinault"/>
        <s v="[Expenditures].[DistTitle].&amp;[Darrington]" c="Darrington"/>
        <s v="[Expenditures].[DistTitle].&amp;[Tonasket]" c="Tonasket"/>
        <s v="[Expenditures].[DistTitle].&amp;[Mill A]" c="Mill A"/>
        <s v="[Expenditures].[DistTitle].&amp;[Clover Park]" c="Clover Park"/>
        <s v="[Expenditures].[DistTitle].&amp;[Klickitat]" c="Klickitat"/>
        <s v="[Expenditures].[DistTitle].&amp;[North Beach]" c="North Beach"/>
        <s v="[Expenditures].[DistTitle].&amp;[Lake Stevens]" c="Lake Stevens"/>
        <s v="[Expenditures].[DistTitle].&amp;[Kalama]" c="Kalama"/>
        <s v="[Expenditures].[DistTitle].&amp;[Northport]" c="Northport"/>
        <s v="[Expenditures].[DistTitle].&amp;[Anacortes]" c="Anacortes"/>
        <s v="[Expenditures].[DistTitle].&amp;[Bellevue]" c="Bellevue"/>
        <s v="[Expenditures].[DistTitle].&amp;[Yelm]" c="Yelm"/>
        <s v="[Expenditures].[DistTitle].&amp;[Davenport]" c="Davenport"/>
        <s v="[Expenditures].[DistTitle].&amp;[Harrington]" c="Harrington"/>
        <s v="[Expenditures].[DistTitle].&amp;[Longview]" c="Longview"/>
        <s v="[Expenditures].[DistTitle].&amp;[Bickleton]" c="Bickleton"/>
        <s v="[Expenditures].[DistTitle].&amp;[Mount Baker]" c="Mount Baker"/>
        <s v="[Expenditures].[DistTitle].&amp;[Cascade]" c="Cascade"/>
        <s v="[Expenditures].[DistTitle].&amp;[Evergreen (Stevens)]" c="Evergreen (Stevens)"/>
        <s v="[Expenditures].[DistTitle].&amp;[College Place]" c="College Place"/>
        <s v="[Expenditures].[DistTitle].&amp;[Almira]" c="Almira"/>
        <s v="[Expenditures].[DistTitle].&amp;[Rochester]" c="Rochester"/>
        <s v="[Expenditures].[DistTitle].&amp;[Griffin]" c="Griffin"/>
        <s v="[Expenditures].[DistTitle].&amp;[Battle Ground]" c="Battle Ground"/>
        <s v="[Expenditures].[DistTitle].&amp;[Meridian]" c="Meridian"/>
        <s v="[Expenditures].[DistTitle].&amp;[Pasco]" c="Pasco"/>
        <s v="[Expenditures].[DistTitle].&amp;[Lopez Island]" c="Lopez Island"/>
        <s v="[Expenditures].[DistTitle].&amp;[Chewelah]" c="Chewelah"/>
        <s v="[Expenditures].[DistTitle].&amp;[Kittitas]" c="Kittitas"/>
        <s v="[Expenditures].[DistTitle].&amp;[Muckleshoot Tribal]" c="Muckleshoot Tribal"/>
        <s v="[Expenditures].[DistTitle].&amp;[Waterville]" c="Waterville"/>
        <s v="[Expenditures].[DistTitle].&amp;[Chief Leschi Tribal]" c="Chief Leschi Tribal"/>
        <s v="[Expenditures].[DistTitle].&amp;[Pe Ell]" c="Pe Ell"/>
        <s v="[Expenditures].[DistTitle].&amp;[Moses Lake]" c="Moses Lake"/>
        <s v="[Expenditures].[DistTitle].&amp;[Mossyrock]" c="Mossyrock"/>
        <s v="[Expenditures].[DistTitle].&amp;[WA HE LUT Tribal]" c="WA HE LUT Tribal"/>
        <s v="[Expenditures].[DistTitle].&amp;[Granite Falls]" c="Granite Falls"/>
        <s v="[Expenditures].[DistTitle].&amp;[Rainier]" c="Rainier"/>
        <s v="[Expenditures].[DistTitle].&amp;[Wahluke]" c="Wahluke"/>
        <s v="[Expenditures].[DistTitle].&amp;[Tenino]" c="Tenino"/>
        <s v="[Expenditures].[DistTitle].&amp;[Adna]" c="Adna"/>
        <s v="[Expenditures].[DistTitle].&amp;[Dixie]" c="Dixie"/>
        <s v="[Expenditures].[DistTitle].&amp;[Sequim]" c="Sequim"/>
        <s v="[Expenditures].[DistTitle].&amp;[Mary M. Knight]" c="Mary M. Knight"/>
        <s v="[Expenditures].[DistTitle].&amp;[Summit Valley]" c="Summit Valley"/>
        <s v="[Expenditures].[DistTitle].&amp;[Touchet]" c="Touchet"/>
        <s v="[Expenditures].[DistTitle].&amp;[North Mason]" c="North Mason"/>
        <s v="[Expenditures].[DistTitle].&amp;[Zillah]" c="Zillah"/>
        <s v="[Expenditures].[DistTitle].&amp;[Reardan-Edwall]" c="Reardan-Edwall"/>
        <s v="[Expenditures].[DistTitle].&amp;[Glenwood]" c="Glenwood"/>
        <s v="[Expenditures].[DistTitle].&amp;[Renton]" c="Renton"/>
        <s v="[Expenditures].[DistTitle].&amp;[Thorp]" c="Thorp"/>
        <s v="[Expenditures].[DistTitle].&amp;[Port Angeles]" c="Port Angeles"/>
        <s v="[Expenditures].[DistTitle].&amp;[North River]" c="North River"/>
        <s v="[Expenditures].[DistTitle].&amp;[Grand Coulee Dam]" c="Grand Coulee Dam"/>
        <s v="[Expenditures].[DistTitle].&amp;[Mount Vernon]" c="Mount Vernon"/>
        <s v="[Expenditures].[DistTitle].&amp;[Carbonado]" c="Carbonado"/>
        <s v="[Expenditures].[DistTitle].&amp;[Olympia]" c="Olympia"/>
        <s v="[Expenditures].[DistTitle].&amp;[Selkirk]" c="Selkirk"/>
        <s v="[Expenditures].[DistTitle].&amp;[Willapa Valley]" c="Willapa Valley"/>
        <s v="[Expenditures].[DistTitle].&amp;[Ritzville]" c="Ritzville"/>
        <s v="[Expenditures].[DistTitle].&amp;[Wellpinit]" c="Wellpinit"/>
        <s v="[Expenditures].[DistTitle].&amp;[Tekoa]" c="Tekoa"/>
        <s v="[Expenditures].[DistTitle].&amp;[Pride Prep Charter]" c="Pride Prep Charter"/>
        <s v="[Expenditures].[DistTitle].&amp;[Brinnon]" c="Brinnon"/>
        <s v="[Expenditures].[DistTitle].&amp;[North Kitsap]" c="North Kitsap"/>
        <s v="[Expenditures].[DistTitle].&amp;[Sultan]" c="Sultan"/>
        <s v="[Expenditures].[DistTitle].&amp;[Shaw Island]" c="Shaw Island"/>
        <s v="[Expenditures].[DistTitle].&amp;[Sedro-Woolley]" c="Sedro-Woolley"/>
        <s v="[Expenditures].[DistTitle].&amp;[Medical Lake]" c="Medical Lake"/>
        <s v="[Expenditures].[DistTitle].&amp;[Snoqualmie Valley]" c="Snoqualmie Valley"/>
        <s v="[Expenditures].[DistTitle].&amp;[White Salmon Valley]" c="White Salmon Valley"/>
        <s v="[Expenditures].[DistTitle].&amp;[Shelton]" c="Shelton"/>
        <s v="[Expenditures].[DistTitle].&amp;[Rainier Prep Charter]" c="Rainier Prep Charter"/>
        <s v="[Expenditures].[DistTitle].&amp;[Steilacoom Historical]" c="Steilacoom Historical"/>
        <s v="[Expenditures].[DistTitle].&amp;[Wishram]" c="Wishram"/>
        <s v="[Expenditures].[DistTitle].&amp;[Walla Walla]" c="Walla Walla"/>
        <s v="[Expenditures].[DistTitle].&amp;[North Franklin]" c="North Franklin"/>
        <s v="[Expenditures].[DistTitle].&amp;[Colfax]" c="Colfax"/>
        <s v="[Expenditures].[DistTitle].&amp;[Impact Salish Sea Charter]" c="Impact Salish Sea Charter"/>
        <s v="[Expenditures].[DistTitle].&amp;[Auburn]" c="Auburn"/>
        <s v="[Expenditures].[DistTitle].&amp;[Evaline]" c="Evaline"/>
        <s v="[Expenditures].[DistTitle].&amp;[Ferndale]" c="Ferndale"/>
        <s v="[Expenditures].[DistTitle].&amp;[Wahkiakum]" c="Wahkiakum"/>
        <s v="[Expenditures].[DistTitle].&amp;[Monroe]" c="Monroe"/>
        <s v="[Expenditures].[DistTitle].&amp;[Oakesdale]" c="Oakesdale"/>
        <s v="[Expenditures].[DistTitle].&amp;[Prescott]" c="Prescott"/>
        <s v="[Expenditures].[DistTitle].&amp;[Cusick]" c="Cusick"/>
        <s v="[Expenditures].[DistTitle].&amp;[Toledo]" c="Toledo"/>
        <s v="[Expenditures].[DistTitle].&amp;[Wenatchee]" c="Wenatchee"/>
        <s v="[Expenditures].[DistTitle].&amp;[Elma]" c="Elma"/>
        <s v="[Expenditures].[DistTitle].&amp;[Cheney]" c="Cheney"/>
        <s v="[Expenditures].[DistTitle].&amp;[Why Not You Charter]" c="Why Not You Charter"/>
        <s v="[Expenditures].[DistTitle].&amp;[Loon Lake]" c="Loon Lake"/>
        <s v="[Expenditures].[DistTitle].&amp;[Stehekin]" c="Stehekin"/>
        <s v="[Expenditures].[DistTitle].&amp;[Goldendale]" c="Goldendale"/>
        <s v="[Expenditures].[DistTitle].&amp;[Bridgeport]" c="Bridgeport"/>
        <s v="[Expenditures].[DistTitle].&amp;[Southside]" c="Southside"/>
        <s v="[Expenditures].[DistTitle].&amp;[Starbuck]" c="Starbuck"/>
        <s v="[Expenditures].[DistTitle].&amp;[Eastmont]" c="Eastmont"/>
        <s v="[Expenditures].[DistTitle].&amp;[Washougal]" c="Washougal"/>
        <s v="[Expenditures].[DistTitle].&amp;[Lummi Tribal]" c="Lummi Tribal"/>
        <s v="[Expenditures].[DistTitle].&amp;[Coulee-Hartline]" c="Coulee-Hartline"/>
        <s v="[Expenditures].[DistTitle].&amp;[Easton]" c="Easton"/>
        <s v="[Expenditures].[DistTitle].&amp;[Quillayute Valley]" c="Quillayute Valley"/>
        <s v="[Expenditures].[DistTitle].&amp;[Winlock]" c="Winlock"/>
        <s v="[Expenditures].[DistTitle].&amp;[Inchelium]" c="Inchelium"/>
        <s v="[Expenditures].[DistTitle].&amp;[Green Dot Rainier Valley Charter]" c="Green Dot Rainier Valley Charter"/>
        <s v="[Expenditures].[DistTitle].&amp;[Puyallup]" c="Puyallup"/>
        <s v="[Expenditures].[DistTitle].&amp;[Methow Valley]" c="Methow Valley"/>
        <s v="[Expenditures].[DistTitle].&amp;[Centerville]" c="Centerville"/>
        <s v="[Expenditures].[DistTitle].&amp;[Palisades]" c="Palisades"/>
        <s v="[Expenditures].[DistTitle].&amp;[Asotin-Anatone]" c="Asotin-Anatone"/>
        <s v="[Expenditures].[DistTitle].&amp;[Highline]" c="Highline"/>
        <s v="[Expenditures].[DistTitle].&amp;[Summit Sierra Charter]" c="Summit Sierra Charter"/>
        <s v="[Expenditures].[DistTitle].&amp;[Ridgefield]" c="Ridgefield"/>
      </sharedItems>
    </cacheField>
    <cacheField name="[DistrictBySize].[DistrictGroupTitle].[DistrictGroupTitle]" caption="DistrictGroupTitle" numFmtId="0" hierarchy="3" level="1">
      <sharedItems count="5">
        <s v="[DistrictBySize].[DistrictGroupTitle].&amp;[3,000 to 4,999]" c="3,000 to 4,999"/>
        <s v="[DistrictBySize].[DistrictGroupTitle].&amp;[1,000 to 1,999]" c="1,000 to 1,999"/>
        <s v="[DistrictBySize].[DistrictGroupTitle].&amp;[10,000 to 19,999]" c="10,000 to 19,999"/>
        <s v="[DistrictBySize].[DistrictGroupTitle].&amp;[20,000 and over]" c="20,000 and over"/>
        <s v="[DistrictBySize].[DistrictGroupTitle].&amp;[2,000 to 2,999]" c="2,000 to 2,999"/>
      </sharedItems>
    </cacheField>
  </cacheFields>
  <cacheHierarchies count="24">
    <cacheHierarchy uniqueName="[DistrictBySize].[SchoolYear]" caption="SchoolYear" attribute="1" defaultMemberUniqueName="[DistrictBySize].[SchoolYear].[All]" allUniqueName="[DistrictBySize].[SchoolYear].[All]" dimensionUniqueName="[DistrictBySize]" displayFolder="" count="2" memberValueDatatype="130" unbalanced="0"/>
    <cacheHierarchy uniqueName="[DistrictBySize].[VerTtl]" caption="VerTtl" attribute="1" defaultMemberUniqueName="[DistrictBySize].[VerTtl].[All]" allUniqueName="[DistrictBySize].[VerTtl].[All]" dimensionUniqueName="[DistrictBySize]" displayFolder="" count="2" memberValueDatatype="130" unbalanced="0"/>
    <cacheHierarchy uniqueName="[DistrictBySize].[DistCode]" caption="DistCode" attribute="1" defaultMemberUniqueName="[DistrictBySize].[DistCode].[All]" allUniqueName="[DistrictBySize].[DistCode].[All]" dimensionUniqueName="[DistrictBySize]" displayFolder="" count="2" memberValueDatatype="130" unbalanced="0"/>
    <cacheHierarchy uniqueName="[DistrictBySize].[DistrictGroupTitle]" caption="DistrictGroupTitle" attribute="1" defaultMemberUniqueName="[DistrictBySize].[DistrictGroupTitle].[All]" allUniqueName="[DistrictBySize].[DistrictGroupTitle].[All]" dimensionUniqueName="[DistrictBySize]" displayFolder="" count="2" memberValueDatatype="130" unbalanced="0">
      <fieldsUsage count="2">
        <fieldUsage x="-1"/>
        <fieldUsage x="6"/>
      </fieldsUsage>
    </cacheHierarchy>
    <cacheHierarchy uniqueName="[DistrictBySize].[DistTitle]" caption="DistTitle" attribute="1" defaultMemberUniqueName="[DistrictBySize].[DistTitle].[All]" allUniqueName="[DistrictBySize].[DistTitle].[All]" dimensionUniqueName="[DistrictBySize]" displayFolder="" count="2" memberValueDatatype="130" unbalanced="0"/>
    <cacheHierarchy uniqueName="[DistrictBySize].[Enroll]" caption="Enroll" attribute="1" defaultMemberUniqueName="[DistrictBySize].[Enroll].[All]" allUniqueName="[DistrictBySize].[Enroll].[All]" dimensionUniqueName="[DistrictBySize]" displayFolder="" count="2" memberValueDatatype="5" unbalanced="0"/>
    <cacheHierarchy uniqueName="[Enrollment].[SchoolYear]" caption="SchoolYear" attribute="1" defaultMemberUniqueName="[Enrollment].[SchoolYear].[All]" allUniqueName="[Enrollment].[SchoolYear].[All]" dimensionUniqueName="[Enrollment]" displayFolder="" count="2" memberValueDatatype="130" unbalanced="0">
      <fieldsUsage count="2">
        <fieldUsage x="-1"/>
        <fieldUsage x="1"/>
      </fieldsUsage>
    </cacheHierarchy>
    <cacheHierarchy uniqueName="[Enrollment].[DistCode]" caption="DistCode" attribute="1" defaultMemberUniqueName="[Enrollment].[DistCode].[All]" allUniqueName="[Enrollment].[DistCode].[All]" dimensionUniqueName="[Enrollment]" displayFolder="" count="2" memberValueDatatype="130" unbalanced="0"/>
    <cacheHierarchy uniqueName="[Enrollment].[DistTitle]" caption="DistTitle" attribute="1" defaultMemberUniqueName="[Enrollment].[DistTitle].[All]" allUniqueName="[Enrollment].[DistTitle].[All]" dimensionUniqueName="[Enrollment]" displayFolder="" count="2" memberValueDatatype="130" unbalanced="0">
      <fieldsUsage count="2">
        <fieldUsage x="-1"/>
        <fieldUsage x="4"/>
      </fieldsUsage>
    </cacheHierarchy>
    <cacheHierarchy uniqueName="[Enrollment].[VerTtl]" caption="VerTtl" attribute="1" defaultMemberUniqueName="[Enrollment].[VerTtl].[All]" allUniqueName="[Enrollment].[VerTtl].[All]" dimensionUniqueName="[Enrollment]" displayFolder="" count="2" memberValueDatatype="130" unbalanced="0"/>
    <cacheHierarchy uniqueName="[Enrollment].[Enrollment]" caption="Enrollment" attribute="1" defaultMemberUniqueName="[Enrollment].[Enrollment].[All]" allUniqueName="[Enrollment].[Enrollment].[All]" dimensionUniqueName="[Enrollment]" displayFolder="" count="2" memberValueDatatype="5" unbalanced="0"/>
    <cacheHierarchy uniqueName="[Expenditures].[SchoolYear]" caption="SchoolYear" attribute="1" defaultMemberUniqueName="[Expenditures].[SchoolYear].[All]" allUniqueName="[Expenditures].[SchoolYear].[All]" dimensionUniqueName="[Expenditures]" displayFolder="" count="2" memberValueDatatype="130" unbalanced="0">
      <fieldsUsage count="2">
        <fieldUsage x="-1"/>
        <fieldUsage x="2"/>
      </fieldsUsage>
    </cacheHierarchy>
    <cacheHierarchy uniqueName="[Expenditures].[VerTtl]" caption="VerTtl" attribute="1" defaultMemberUniqueName="[Expenditures].[VerTtl].[All]" allUniqueName="[Expenditures].[VerTtl].[All]" dimensionUniqueName="[Expenditures]" displayFolder="" count="2" memberValueDatatype="130" unbalanced="0"/>
    <cacheHierarchy uniqueName="[Expenditures].[DistCode]" caption="DistCode" attribute="1" defaultMemberUniqueName="[Expenditures].[DistCode].[All]" allUniqueName="[Expenditures].[DistCode].[All]" dimensionUniqueName="[Expenditures]" displayFolder="" count="2" memberValueDatatype="130" unbalanced="0"/>
    <cacheHierarchy uniqueName="[Expenditures].[DistTitle]" caption="DistTitle" attribute="1" defaultMemberUniqueName="[Expenditures].[DistTitle].[All]" allUniqueName="[Expenditures].[DistTitle].[All]" dimensionUniqueName="[Expenditures]" displayFolder="" count="2" memberValueDatatype="130" unbalanced="0">
      <fieldsUsage count="2">
        <fieldUsage x="-1"/>
        <fieldUsage x="5"/>
      </fieldsUsage>
    </cacheHierarchy>
    <cacheHierarchy uniqueName="[Expenditures].[ProgramGroupTitle]" caption="ProgramGroupTitle" attribute="1" defaultMemberUniqueName="[Expenditures].[ProgramGroupTitle].[All]" allUniqueName="[Expenditures].[ProgramGroupTitle].[All]" dimensionUniqueName="[Expenditures]" displayFolder="" count="2" memberValueDatatype="130" unbalanced="0">
      <fieldsUsage count="2">
        <fieldUsage x="-1"/>
        <fieldUsage x="3"/>
      </fieldsUsage>
    </cacheHierarchy>
    <cacheHierarchy uniqueName="[Expenditures].[Total]" caption="Total" attribute="1" defaultMemberUniqueName="[Expenditures].[Total].[All]" allUniqueName="[Expenditures].[Total].[All]" dimensionUniqueName="[Expenditures]" displayFolder="" count="2" memberValueDatatype="5" unbalanced="0"/>
    <cacheHierarchy uniqueName="[Measures]" caption="Measures" attribute="1" keyAttribute="1" defaultMemberUniqueName="[Measures].[__No measures defined]" dimensionUniqueName="[Measures]" displayFolder="" measures="1" count="1" memberValueDatatype="130" unbalanced="0">
      <fieldsUsage count="1">
        <fieldUsage x="0"/>
      </fieldsUsage>
    </cacheHierarchy>
    <cacheHierarchy uniqueName="[Measures].[Exp]" caption="Exp" measure="1" displayFolder="" measureGroup="Expenditures" count="0"/>
    <cacheHierarchy uniqueName="[Measures].[Enr]" caption="Enr" measure="1" displayFolder="" measureGroup="Enrollment" count="0"/>
    <cacheHierarchy uniqueName="[Measures].[__XL_Count Expenditures]" caption="__XL_Count Expenditures" measure="1" displayFolder="" measureGroup="Expenditures" count="0" hidden="1"/>
    <cacheHierarchy uniqueName="[Measures].[__XL_Count DistrictBySize]" caption="__XL_Count DistrictBySize" measure="1" displayFolder="" measureGroup="DistrictBySize" count="0" hidden="1"/>
    <cacheHierarchy uniqueName="[Measures].[__XL_Count Enrollment]" caption="__XL_Count Enrollment" measure="1" displayFolder="" measureGroup="Enrollment" count="0" hidden="1"/>
    <cacheHierarchy uniqueName="[Measures].[__No measures defined]" caption="__No measures defined" measure="1" displayFolder="" count="0" hidden="1"/>
  </cacheHierarchies>
  <kpis count="0"/>
  <tupleCache>
    <entries count="5236">
      <n v="904086.21" in="0">
        <tpls c="2">
          <tpl fld="1" item="3"/>
          <tpl fld="0" item="0"/>
        </tpls>
      </n>
      <n v="948194.27" in="0">
        <tpls c="2">
          <tpl fld="1" item="2"/>
          <tpl fld="0" item="0"/>
        </tpls>
      </n>
      <n v="950397.26" in="0">
        <tpls c="2">
          <tpl fld="1" item="5"/>
          <tpl fld="0" item="0"/>
        </tpls>
      </n>
      <n v="923214.16" in="0">
        <tpls c="2">
          <tpl fld="1" item="4"/>
          <tpl fld="0" item="0"/>
        </tpls>
      </n>
      <n v="955927.65" in="0">
        <tpls c="2">
          <tpl fld="1" item="6"/>
          <tpl fld="0" item="0"/>
        </tpls>
      </n>
      <n v="936170.54" in="0">
        <tpls c="2">
          <tpl fld="1" item="7"/>
          <tpl fld="0" item="0"/>
        </tpls>
      </n>
      <n v="958181.31" in="0">
        <tpls c="2">
          <tpl fld="1" item="8"/>
          <tpl fld="0" item="0"/>
        </tpls>
      </n>
      <n v="946107.01" in="0">
        <tpls c="2">
          <tpl fld="1" item="9"/>
          <tpl fld="0" item="0"/>
        </tpls>
      </n>
      <n v="961543.37" in="0">
        <tpls c="2">
          <tpl fld="1" item="10"/>
          <tpl fld="0" item="0"/>
        </tpls>
      </n>
      <n v="965464.3" in="0">
        <tpls c="2">
          <tpl fld="1" item="11"/>
          <tpl fld="0" item="0"/>
        </tpls>
      </n>
      <n v="970897.84" in="0">
        <tpls c="2">
          <tpl fld="1" item="12"/>
          <tpl fld="0" item="0"/>
        </tpls>
      </n>
      <n v="972539.66" in="0">
        <tpls c="2">
          <tpl fld="1" item="13"/>
          <tpl fld="0" item="0"/>
        </tpls>
      </n>
      <n v="974605.76" in="0">
        <tpls c="2">
          <tpl fld="1" item="14"/>
          <tpl fld="0" item="0"/>
        </tpls>
      </n>
      <n v="980121.34" in="0">
        <tpls c="2">
          <tpl fld="1" item="15"/>
          <tpl fld="0" item="0"/>
        </tpls>
      </n>
      <n v="987336.18" in="0">
        <tpls c="2">
          <tpl fld="1" item="16"/>
          <tpl fld="0" item="0"/>
        </tpls>
      </n>
      <n v="991502.19" in="0">
        <tpls c="2">
          <tpl fld="1" item="17"/>
          <tpl fld="0" item="0"/>
        </tpls>
      </n>
      <n v="997473.19" in="0">
        <tpls c="2">
          <tpl fld="1" item="18"/>
          <tpl fld="0" item="0"/>
        </tpls>
      </n>
      <n v="1002074.3" in="0">
        <tpls c="2">
          <tpl fld="1" item="19"/>
          <tpl fld="0" item="0"/>
        </tpls>
      </n>
      <n v="1019752.43" in="0">
        <tpls c="2">
          <tpl fld="1" item="20"/>
          <tpl fld="0" item="0"/>
        </tpls>
      </n>
      <n v="1031553.62" in="0">
        <tpls c="2">
          <tpl fld="1" item="21"/>
          <tpl fld="0" item="0"/>
        </tpls>
      </n>
      <n v="1055850.98" in="0">
        <tpls c="2">
          <tpl fld="1" item="22"/>
          <tpl fld="0" item="0"/>
        </tpls>
      </n>
      <n v="1079889.3500000001" in="0">
        <tpls c="2">
          <tpl fld="1" item="23"/>
          <tpl fld="0" item="0"/>
        </tpls>
      </n>
      <n v="1090905.6100000001" in="0">
        <tpls c="2">
          <tpl fld="1" item="24"/>
          <tpl fld="0" item="0"/>
        </tpls>
      </n>
      <n v="1093913.03" in="0">
        <tpls c="2">
          <tpl fld="1" item="25"/>
          <tpl fld="0" item="0"/>
        </tpls>
      </n>
      <n v="1103195.31" in="0">
        <tpls c="2">
          <tpl fld="1" item="26"/>
          <tpl fld="0" item="0"/>
        </tpls>
      </n>
      <n v="1063049.3899999999" in="0">
        <tpls c="2">
          <tpl fld="1" item="27"/>
          <tpl fld="0" item="0"/>
        </tpls>
      </n>
      <n v="1060460.6599999999" in="0">
        <tpls c="2">
          <tpl fld="1" item="28"/>
          <tpl fld="0" item="0"/>
        </tpls>
      </n>
      <n v="1066846.54" in="0">
        <tpls c="2">
          <tpl fld="1" item="29"/>
          <tpl fld="0" item="0"/>
        </tpls>
      </n>
      <n v="1070310.57" in="0">
        <tpls c="2">
          <tpl fld="1" item="1"/>
          <tpl fld="0" item="0"/>
        </tpls>
      </n>
      <n v="1006710294.5099992" in="0">
        <tpls c="3">
          <tpl fld="2" item="0"/>
          <tpl fld="3" item="6"/>
          <tpl fld="0" item="1"/>
        </tpls>
      </n>
      <n v="10127973768.42" in="0">
        <tpls c="3">
          <tpl fld="2" item="0"/>
          <tpl fld="3" item="1"/>
          <tpl fld="0" item="1"/>
        </tpls>
      </n>
      <n v="344767177.33999997" in="0">
        <tpls c="3">
          <tpl fld="2" item="0"/>
          <tpl fld="3" item="7"/>
          <tpl fld="0" item="1"/>
        </tpls>
      </n>
      <n v="72637375.109999999" in="0">
        <tpls c="3">
          <tpl fld="2" item="0"/>
          <tpl fld="3" item="5"/>
          <tpl fld="0" item="1"/>
        </tpls>
      </n>
      <n v="167085452.60000008" in="0">
        <tpls c="3">
          <tpl fld="2" item="0"/>
          <tpl fld="3" item="2"/>
          <tpl fld="0" item="1"/>
        </tpls>
      </n>
      <n v="212199594.90999991" in="0">
        <tpls c="3">
          <tpl fld="2" item="0"/>
          <tpl fld="3" item="8"/>
          <tpl fld="0" item="1"/>
        </tpls>
      </n>
      <n v="3076449868.7199984" in="0">
        <tpls c="3">
          <tpl fld="2" item="0"/>
          <tpl fld="3" item="9"/>
          <tpl fld="0" item="1"/>
        </tpls>
      </n>
      <n v="373807978.68999994" in="0">
        <tpls c="3">
          <tpl fld="2" item="0"/>
          <tpl fld="3" item="4"/>
          <tpl fld="0" item="1"/>
        </tpls>
      </n>
      <n v="4118879315.2900019" in="0">
        <tpls c="3">
          <tpl fld="2" item="0"/>
          <tpl fld="3" item="3"/>
          <tpl fld="0" item="1"/>
        </tpls>
      </n>
      <n v="771921043.42999971" in="0">
        <tpls c="3">
          <tpl fld="2" item="0"/>
          <tpl fld="3" item="0"/>
          <tpl fld="0" item="1"/>
        </tpls>
      </n>
      <n v="1073425.3799999999" in="0">
        <tpls c="2">
          <tpl fld="1" item="0"/>
          <tpl fld="0" item="0"/>
        </tpls>
      </n>
      <n v="3094.9" in="0">
        <tpls c="3">
          <tpl fld="1" item="0"/>
          <tpl fld="4" item="0"/>
          <tpl fld="0" item="0"/>
        </tpls>
      </n>
      <n v="3148.52" in="0">
        <tpls c="3">
          <tpl fld="1" item="1"/>
          <tpl fld="4" item="0"/>
          <tpl fld="0" item="0"/>
        </tpls>
      </n>
      <n v="3467.41" in="0">
        <tpls c="3">
          <tpl fld="1" item="1"/>
          <tpl fld="4" item="1"/>
          <tpl fld="0" item="0"/>
        </tpls>
      </n>
      <n v="200.33" in="0">
        <tpls c="3">
          <tpl fld="1" item="1"/>
          <tpl fld="4" item="2"/>
          <tpl fld="0" item="0"/>
        </tpls>
      </n>
      <n v="21421" in="0">
        <tpls c="3">
          <tpl fld="1" item="1"/>
          <tpl fld="4" item="3"/>
          <tpl fld="0" item="0"/>
        </tpls>
      </n>
      <n v="648.97" in="0">
        <tpls c="3">
          <tpl fld="1" item="1"/>
          <tpl fld="4" item="4"/>
          <tpl fld="0" item="0"/>
        </tpls>
      </n>
      <n v="674" in="0">
        <tpls c="3">
          <tpl fld="1" item="1"/>
          <tpl fld="4" item="5"/>
          <tpl fld="0" item="0"/>
        </tpls>
      </n>
      <n v="10311.99" in="0">
        <tpls c="3">
          <tpl fld="1" item="1"/>
          <tpl fld="4" item="6"/>
          <tpl fld="0" item="0"/>
        </tpls>
      </n>
      <n v="72.599999999999994" in="0">
        <tpls c="3">
          <tpl fld="1" item="1"/>
          <tpl fld="4" item="7"/>
          <tpl fld="0" item="0"/>
        </tpls>
      </n>
      <n v="14783.27" in="0">
        <tpls c="3">
          <tpl fld="1" item="1"/>
          <tpl fld="4" item="8"/>
          <tpl fld="0" item="0"/>
        </tpls>
      </n>
      <n v="39.5" in="0">
        <tpls c="3">
          <tpl fld="1" item="1"/>
          <tpl fld="4" item="9"/>
          <tpl fld="0" item="0"/>
        </tpls>
      </n>
      <n v="132.41" in="0">
        <tpls c="3">
          <tpl fld="1" item="1"/>
          <tpl fld="4" item="10"/>
          <tpl fld="0" item="0"/>
        </tpls>
      </n>
      <n v="584.16" in="0">
        <tpls c="3">
          <tpl fld="1" item="1"/>
          <tpl fld="4" item="11"/>
          <tpl fld="0" item="0"/>
        </tpls>
      </n>
      <n v="283.07" in="0">
        <tpls c="3">
          <tpl fld="1" item="1"/>
          <tpl fld="4" item="12"/>
          <tpl fld="0" item="0"/>
        </tpls>
      </n>
      <n v="1183.6199999999999" in="0">
        <tpls c="3">
          <tpl fld="1" item="1"/>
          <tpl fld="4" item="13"/>
          <tpl fld="0" item="0"/>
        </tpls>
      </n>
      <n v="49790.9" in="0">
        <tpls c="3">
          <tpl fld="1" item="1"/>
          <tpl fld="4" item="14"/>
          <tpl fld="0" item="0"/>
        </tpls>
      </n>
      <n v="10872.23" in="0">
        <tpls c="3">
          <tpl fld="1" item="1"/>
          <tpl fld="4" item="15"/>
          <tpl fld="0" item="0"/>
        </tpls>
      </n>
      <n v="181.89" in="0">
        <tpls c="3">
          <tpl fld="1" item="1"/>
          <tpl fld="4" item="16"/>
          <tpl fld="0" item="0"/>
        </tpls>
      </n>
      <n v="3928.92" in="0">
        <tpls c="3">
          <tpl fld="1" item="1"/>
          <tpl fld="4" item="17"/>
          <tpl fld="0" item="0"/>
        </tpls>
      </n>
      <n v="27.1" in="0">
        <tpls c="3">
          <tpl fld="1" item="1"/>
          <tpl fld="4" item="18"/>
          <tpl fld="0" item="0"/>
        </tpls>
      </n>
      <n v="41.6" in="0">
        <tpls c="3">
          <tpl fld="1" item="1"/>
          <tpl fld="4" item="19"/>
          <tpl fld="0" item="0"/>
        </tpls>
      </n>
      <n v="3430" in="0">
        <tpls c="3">
          <tpl fld="1" item="1"/>
          <tpl fld="4" item="20"/>
          <tpl fld="0" item="0"/>
        </tpls>
      </n>
      <n v="1503.99" in="0">
        <tpls c="3">
          <tpl fld="1" item="1"/>
          <tpl fld="4" item="21"/>
          <tpl fld="0" item="0"/>
        </tpls>
      </n>
      <n v="19794.310000000001" in="0">
        <tpls c="3">
          <tpl fld="1" item="1"/>
          <tpl fld="4" item="22"/>
          <tpl fld="0" item="0"/>
        </tpls>
      </n>
      <n v="855.17" in="0">
        <tpls c="3">
          <tpl fld="1" item="1"/>
          <tpl fld="4" item="23"/>
          <tpl fld="0" item="0"/>
        </tpls>
      </n>
      <n v="171.42" in="0">
        <tpls c="3">
          <tpl fld="1" item="1"/>
          <tpl fld="4" item="24"/>
          <tpl fld="0" item="0"/>
        </tpls>
      </n>
      <n v="690.63" in="0">
        <tpls c="3">
          <tpl fld="1" item="1"/>
          <tpl fld="4" item="25"/>
          <tpl fld="0" item="0"/>
        </tpls>
      </n>
      <n v="124.81" in="0">
        <tpls c="3">
          <tpl fld="1" item="1"/>
          <tpl fld="4" item="26"/>
          <tpl fld="0" item="0"/>
        </tpls>
      </n>
      <n v="1007.06" in="0">
        <tpls c="3">
          <tpl fld="1" item="1"/>
          <tpl fld="4" item="27"/>
          <tpl fld="0" item="0"/>
        </tpls>
      </n>
      <n v="529.6" in="0">
        <tpls c="3">
          <tpl fld="1" item="1"/>
          <tpl fld="4" item="28"/>
          <tpl fld="0" item="0"/>
        </tpls>
      </n>
      <n v="3496.32" in="0">
        <tpls c="3">
          <tpl fld="1" item="1"/>
          <tpl fld="4" item="29"/>
          <tpl fld="0" item="0"/>
        </tpls>
      </n>
      <n v="66" in="0">
        <tpls c="3">
          <tpl fld="1" item="1"/>
          <tpl fld="4" item="30"/>
          <tpl fld="0" item="0"/>
        </tpls>
      </n>
      <n v="3688.56" in="0">
        <tpls c="3">
          <tpl fld="1" item="2"/>
          <tpl fld="4" item="0"/>
          <tpl fld="0" item="0"/>
        </tpls>
      </n>
      <n v="217.75" in="0">
        <tpls c="3">
          <tpl fld="1" item="1"/>
          <tpl fld="4" item="31"/>
          <tpl fld="0" item="0"/>
        </tpls>
      </n>
      <n v="15271.46" in="0">
        <tpls c="3">
          <tpl fld="1" item="1"/>
          <tpl fld="4" item="32"/>
          <tpl fld="0" item="0"/>
        </tpls>
      </n>
      <n v="1396.38" in="0">
        <tpls c="3">
          <tpl fld="1" item="1"/>
          <tpl fld="4" item="33"/>
          <tpl fld="0" item="0"/>
        </tpls>
      </n>
      <n v="9146.36" in="0">
        <tpls c="3">
          <tpl fld="1" item="1"/>
          <tpl fld="4" item="34"/>
          <tpl fld="0" item="0"/>
        </tpls>
      </n>
      <n v="27.69" in="0">
        <tpls c="3">
          <tpl fld="1" item="1"/>
          <tpl fld="4" item="35"/>
          <tpl fld="0" item="0"/>
        </tpls>
      </n>
      <n v="1359.11" in="0">
        <tpls c="3">
          <tpl fld="1" item="1"/>
          <tpl fld="4" item="36"/>
          <tpl fld="0" item="0"/>
        </tpls>
      </n>
      <n v="30667.1" in="0">
        <tpls c="3">
          <tpl fld="1" item="1"/>
          <tpl fld="4" item="37"/>
          <tpl fld="0" item="0"/>
        </tpls>
      </n>
      <n v="428.57" in="0">
        <tpls c="3">
          <tpl fld="1" item="1"/>
          <tpl fld="4" item="38"/>
          <tpl fld="0" item="0"/>
        </tpls>
      </n>
      <n v="147.33000000000001" in="0">
        <tpls c="3">
          <tpl fld="1" item="1"/>
          <tpl fld="4" item="39"/>
          <tpl fld="0" item="0"/>
        </tpls>
      </n>
      <n v="109.06" in="0">
        <tpls c="3">
          <tpl fld="1" item="1"/>
          <tpl fld="4" item="40"/>
          <tpl fld="0" item="0"/>
        </tpls>
      </n>
      <n v="48.51" in="0">
        <tpls c="3">
          <tpl fld="1" item="1"/>
          <tpl fld="4" item="41"/>
          <tpl fld="0" item="0"/>
        </tpls>
      </n>
      <n v="58.1" in="0">
        <tpls c="3">
          <tpl fld="1" item="1"/>
          <tpl fld="4" item="42"/>
          <tpl fld="0" item="0"/>
        </tpls>
      </n>
      <n v="992.36" in="0">
        <tpls c="3">
          <tpl fld="1" item="1"/>
          <tpl fld="4" item="43"/>
          <tpl fld="0" item="0"/>
        </tpls>
      </n>
      <n v="534.36" in="0">
        <tpls c="3">
          <tpl fld="1" item="1"/>
          <tpl fld="4" item="44"/>
          <tpl fld="0" item="0"/>
        </tpls>
      </n>
      <n v="44.4" in="0">
        <tpls c="3">
          <tpl fld="1" item="1"/>
          <tpl fld="4" item="45"/>
          <tpl fld="0" item="0"/>
        </tpls>
      </n>
      <n v="1712.39" in="0">
        <tpls c="3">
          <tpl fld="1" item="1"/>
          <tpl fld="4" item="46"/>
          <tpl fld="0" item="0"/>
        </tpls>
      </n>
      <n v="1143.6600000000001" in="0">
        <tpls c="3">
          <tpl fld="1" item="1"/>
          <tpl fld="4" item="47"/>
          <tpl fld="0" item="0"/>
        </tpls>
      </n>
      <n v="3340.25" in="0">
        <tpls c="3">
          <tpl fld="1" item="1"/>
          <tpl fld="4" item="48"/>
          <tpl fld="0" item="0"/>
        </tpls>
      </n>
      <n v="1007.6" in="0">
        <tpls c="3">
          <tpl fld="1" item="1"/>
          <tpl fld="4" item="49"/>
          <tpl fld="0" item="0"/>
        </tpls>
      </n>
      <n v="153.19999999999999" in="0">
        <tpls c="3">
          <tpl fld="1" item="1"/>
          <tpl fld="4" item="50"/>
          <tpl fld="0" item="0"/>
        </tpls>
      </n>
      <n v="434.8" in="0">
        <tpls c="3">
          <tpl fld="1" item="1"/>
          <tpl fld="4" item="51"/>
          <tpl fld="0" item="0"/>
        </tpls>
      </n>
      <n v="5823.67" in="0">
        <tpls c="3">
          <tpl fld="1" item="1"/>
          <tpl fld="4" item="52"/>
          <tpl fld="0" item="0"/>
        </tpls>
      </n>
      <n v="2620.7199999999998" in="0">
        <tpls c="3">
          <tpl fld="1" item="1"/>
          <tpl fld="4" item="53"/>
          <tpl fld="0" item="0"/>
        </tpls>
      </n>
      <n v="783.45" in="0">
        <tpls c="3">
          <tpl fld="1" item="1"/>
          <tpl fld="4" item="54"/>
          <tpl fld="0" item="0"/>
        </tpls>
      </n>
      <n v="761.33" in="0">
        <tpls c="3">
          <tpl fld="1" item="1"/>
          <tpl fld="4" item="55"/>
          <tpl fld="0" item="0"/>
        </tpls>
      </n>
      <n v="74.760000000000005" in="0">
        <tpls c="3">
          <tpl fld="1" item="1"/>
          <tpl fld="4" item="56"/>
          <tpl fld="0" item="0"/>
        </tpls>
      </n>
      <n v="3940.2" in="0">
        <tpls c="3">
          <tpl fld="1" item="1"/>
          <tpl fld="4" item="57"/>
          <tpl fld="0" item="0"/>
        </tpls>
      </n>
      <n v="25353.95" in="0">
        <tpls c="3">
          <tpl fld="1" item="1"/>
          <tpl fld="4" item="58"/>
          <tpl fld="0" item="0"/>
        </tpls>
      </n>
      <n v="593.29" in="0">
        <tpls c="3">
          <tpl fld="1" item="1"/>
          <tpl fld="4" item="59"/>
          <tpl fld="0" item="0"/>
        </tpls>
      </n>
      <n v="9420.0300000000007" in="0">
        <tpls c="3">
          <tpl fld="1" item="1"/>
          <tpl fld="4" item="60"/>
          <tpl fld="0" item="0"/>
        </tpls>
      </n>
      <n v="8950.14" in="0">
        <tpls c="3">
          <tpl fld="1" item="1"/>
          <tpl fld="4" item="61"/>
          <tpl fld="0" item="0"/>
        </tpls>
      </n>
      <n v="3573.34" in="0">
        <tpls c="3">
          <tpl fld="1" item="1"/>
          <tpl fld="4" item="62"/>
          <tpl fld="0" item="0"/>
        </tpls>
      </n>
      <n v="1363.53" in="0">
        <tpls c="3">
          <tpl fld="1" item="1"/>
          <tpl fld="4" item="63"/>
          <tpl fld="0" item="0"/>
        </tpls>
      </n>
      <n v="250.6" in="0">
        <tpls c="3">
          <tpl fld="1" item="1"/>
          <tpl fld="4" item="64"/>
          <tpl fld="0" item="0"/>
        </tpls>
      </n>
      <n v="6603.41" in="0">
        <tpls c="3">
          <tpl fld="1" item="1"/>
          <tpl fld="4" item="65"/>
          <tpl fld="0" item="0"/>
        </tpls>
      </n>
      <n v="3214.91" in="0">
        <tpls c="3">
          <tpl fld="1" item="1"/>
          <tpl fld="4" item="66"/>
          <tpl fld="0" item="0"/>
        </tpls>
      </n>
      <n v="1097.3900000000001" in="0">
        <tpls c="3">
          <tpl fld="1" item="1"/>
          <tpl fld="4" item="67"/>
          <tpl fld="0" item="0"/>
        </tpls>
      </n>
      <n v="138.6" in="0">
        <tpls c="3">
          <tpl fld="1" item="1"/>
          <tpl fld="4" item="68"/>
          <tpl fld="0" item="0"/>
        </tpls>
      </n>
      <n v="111.18" in="0">
        <tpls c="3">
          <tpl fld="1" item="1"/>
          <tpl fld="4" item="69"/>
          <tpl fld="0" item="0"/>
        </tpls>
      </n>
      <n v="2702.29" in="0">
        <tpls c="3">
          <tpl fld="1" item="1"/>
          <tpl fld="4" item="70"/>
          <tpl fld="0" item="0"/>
        </tpls>
      </n>
      <n v="4446.29" in="0">
        <tpls c="3">
          <tpl fld="1" item="1"/>
          <tpl fld="4" item="71"/>
          <tpl fld="0" item="0"/>
        </tpls>
      </n>
      <n v="2463.7199999999998" in="0">
        <tpls c="3">
          <tpl fld="1" item="1"/>
          <tpl fld="4" item="72"/>
          <tpl fld="0" item="0"/>
        </tpls>
      </n>
      <n v="736.84" in="0">
        <tpls c="3">
          <tpl fld="1" item="1"/>
          <tpl fld="4" item="73"/>
          <tpl fld="0" item="0"/>
        </tpls>
      </n>
      <n v="487.19" in="0">
        <tpls c="3">
          <tpl fld="1" item="1"/>
          <tpl fld="4" item="74"/>
          <tpl fld="0" item="0"/>
        </tpls>
      </n>
      <n v="77.47" in="0">
        <tpls c="3">
          <tpl fld="1" item="1"/>
          <tpl fld="4" item="75"/>
          <tpl fld="0" item="0"/>
        </tpls>
      </n>
      <n v="7125.64" in="0">
        <tpls c="3">
          <tpl fld="1" item="1"/>
          <tpl fld="4" item="76"/>
          <tpl fld="0" item="0"/>
        </tpls>
      </n>
      <n v="10.4" in="0">
        <tpls c="3">
          <tpl fld="1" item="1"/>
          <tpl fld="4" item="77"/>
          <tpl fld="0" item="0"/>
        </tpls>
      </n>
      <n v="225.65" in="0">
        <tpls c="3">
          <tpl fld="1" item="1"/>
          <tpl fld="4" item="78"/>
          <tpl fld="0" item="0"/>
        </tpls>
      </n>
      <n v="3799.92" in="0">
        <tpls c="3">
          <tpl fld="1" item="3"/>
          <tpl fld="4" item="0"/>
          <tpl fld="0" item="0"/>
        </tpls>
      </n>
      <n v="1958.39" in="0">
        <tpls c="3">
          <tpl fld="1" item="1"/>
          <tpl fld="4" item="79"/>
          <tpl fld="0" item="0"/>
        </tpls>
      </n>
      <n v="1081.8800000000001" in="0">
        <tpls c="3">
          <tpl fld="1" item="1"/>
          <tpl fld="4" item="80"/>
          <tpl fld="0" item="0"/>
        </tpls>
      </n>
      <n v="320.58" in="0">
        <tpls c="3">
          <tpl fld="1" item="1"/>
          <tpl fld="4" item="81"/>
          <tpl fld="0" item="0"/>
        </tpls>
      </n>
      <n v="5470.11" in="0">
        <tpls c="3">
          <tpl fld="1" item="1"/>
          <tpl fld="4" item="82"/>
          <tpl fld="0" item="0"/>
        </tpls>
      </n>
      <n v="42.91" in="0">
        <tpls c="3">
          <tpl fld="1" item="1"/>
          <tpl fld="4" item="83"/>
          <tpl fld="0" item="0"/>
        </tpls>
      </n>
      <n v="2049.17" in="0">
        <tpls c="3">
          <tpl fld="1" item="1"/>
          <tpl fld="4" item="84"/>
          <tpl fld="0" item="0"/>
        </tpls>
      </n>
      <n v="61.3" in="0">
        <tpls c="3">
          <tpl fld="1" item="1"/>
          <tpl fld="4" item="85"/>
          <tpl fld="0" item="0"/>
        </tpls>
      </n>
      <n v="338.76" in="0">
        <tpls c="3">
          <tpl fld="1" item="1"/>
          <tpl fld="4" item="86"/>
          <tpl fld="0" item="0"/>
        </tpls>
      </n>
      <n v="757.11" in="0">
        <tpls c="3">
          <tpl fld="1" item="1"/>
          <tpl fld="4" item="87"/>
          <tpl fld="0" item="0"/>
        </tpls>
      </n>
      <n v="271.57" in="0">
        <tpls c="3">
          <tpl fld="1" item="1"/>
          <tpl fld="4" item="88"/>
          <tpl fld="0" item="0"/>
        </tpls>
      </n>
      <n v="6126.41" in="0">
        <tpls c="3">
          <tpl fld="1" item="1"/>
          <tpl fld="4" item="89"/>
          <tpl fld="0" item="0"/>
        </tpls>
      </n>
      <n v="76.739999999999995" in="0">
        <tpls c="3">
          <tpl fld="1" item="1"/>
          <tpl fld="4" item="90"/>
          <tpl fld="0" item="0"/>
        </tpls>
      </n>
      <n v="234.34" in="0">
        <tpls c="3">
          <tpl fld="1" item="1"/>
          <tpl fld="4" item="91"/>
          <tpl fld="0" item="0"/>
        </tpls>
      </n>
      <n v="310.33" in="0">
        <tpls c="3">
          <tpl fld="1" item="1"/>
          <tpl fld="4" item="92"/>
          <tpl fld="0" item="0"/>
        </tpls>
      </n>
      <n v="59419193.609999999" in="0">
        <tpls c="3">
          <tpl fld="2" item="0"/>
          <tpl fld="5" item="0"/>
          <tpl fld="0" item="1"/>
        </tpls>
      </n>
      <n v="73.45" in="0">
        <tpls c="3">
          <tpl fld="1" item="1"/>
          <tpl fld="4" item="93"/>
          <tpl fld="0" item="0"/>
        </tpls>
      </n>
      <n v="116824334.66" in="0">
        <tpls c="3">
          <tpl fld="2" item="0"/>
          <tpl fld="5" item="1"/>
          <tpl fld="0" item="1"/>
        </tpls>
      </n>
      <n v="3269.56" in="0">
        <tpls c="3">
          <tpl fld="1" item="1"/>
          <tpl fld="4" item="94"/>
          <tpl fld="0" item="0"/>
        </tpls>
      </n>
      <n v="491292.37" in="0">
        <tpls c="3">
          <tpl fld="2" item="0"/>
          <tpl fld="5" item="2"/>
          <tpl fld="0" item="1"/>
        </tpls>
      </n>
      <n v="30.3" in="0">
        <tpls c="3">
          <tpl fld="1" item="1"/>
          <tpl fld="4" item="95"/>
          <tpl fld="0" item="0"/>
        </tpls>
      </n>
      <n v="321.77999999999997" in="0">
        <tpls c="3">
          <tpl fld="1" item="1"/>
          <tpl fld="4" item="96"/>
          <tpl fld="0" item="0"/>
        </tpls>
      </n>
      <n v="196.94" in="0">
        <tpls c="3">
          <tpl fld="1" item="1"/>
          <tpl fld="4" item="97"/>
          <tpl fld="0" item="0"/>
        </tpls>
      </n>
      <n v="638.16999999999996" in="0">
        <tpls c="3">
          <tpl fld="1" item="1"/>
          <tpl fld="4" item="98"/>
          <tpl fld="0" item="0"/>
        </tpls>
      </n>
      <n v="5694.02" in="0">
        <tpls c="3">
          <tpl fld="1" item="1"/>
          <tpl fld="4" item="99"/>
          <tpl fld="0" item="0"/>
        </tpls>
      </n>
      <n v="2771.71" in="0">
        <tpls c="3">
          <tpl fld="1" item="1"/>
          <tpl fld="4" item="100"/>
          <tpl fld="0" item="0"/>
        </tpls>
      </n>
      <n v="196856949.81999996" in="0">
        <tpls c="3">
          <tpl fld="2" item="0"/>
          <tpl fld="5" item="3"/>
          <tpl fld="0" item="1"/>
        </tpls>
      </n>
      <n v="219.49" in="0">
        <tpls c="3">
          <tpl fld="1" item="1"/>
          <tpl fld="4" item="101"/>
          <tpl fld="0" item="0"/>
        </tpls>
      </n>
      <n v="2113.2600000000002" in="0">
        <tpls c="3">
          <tpl fld="1" item="1"/>
          <tpl fld="4" item="102"/>
          <tpl fld="0" item="0"/>
        </tpls>
      </n>
      <n v="568.25" in="0">
        <tpls c="3">
          <tpl fld="1" item="1"/>
          <tpl fld="4" item="103"/>
          <tpl fld="0" item="0"/>
        </tpls>
      </n>
      <n v="620.04" in="0">
        <tpls c="3">
          <tpl fld="1" item="1"/>
          <tpl fld="4" item="104"/>
          <tpl fld="0" item="0"/>
        </tpls>
      </n>
      <n v="303850288.22000003" in="0">
        <tpls c="3">
          <tpl fld="2" item="0"/>
          <tpl fld="5" item="4"/>
          <tpl fld="0" item="1"/>
        </tpls>
      </n>
      <n v="836344.13" in="0">
        <tpls c="4">
          <tpl fld="2" item="1"/>
          <tpl fld="5" item="73"/>
          <tpl fld="3" item="0"/>
          <tpl fld="0" item="1"/>
        </tpls>
      </n>
      <n v="1195683.82" in="0">
        <tpls c="3">
          <tpl fld="2" item="0"/>
          <tpl fld="5" item="5"/>
          <tpl fld="0" item="1"/>
        </tpls>
      </n>
      <n v="630.75" in="0">
        <tpls c="3">
          <tpl fld="1" item="1"/>
          <tpl fld="4" item="105"/>
          <tpl fld="0" item="0"/>
        </tpls>
      </n>
      <n v="17775637.890000001" in="0">
        <tpls c="3">
          <tpl fld="2" item="0"/>
          <tpl fld="5" item="6"/>
          <tpl fld="0" item="1"/>
        </tpls>
      </n>
      <n v="5360448.43" in="0">
        <tpls c="3">
          <tpl fld="2" item="0"/>
          <tpl fld="5" item="7"/>
          <tpl fld="0" item="1"/>
        </tpls>
      </n>
      <n v="13192171.130000001" in="0">
        <tpls c="4">
          <tpl fld="2" item="2"/>
          <tpl fld="5" item="73"/>
          <tpl fld="3" item="1"/>
          <tpl fld="0" item="1"/>
        </tpls>
      </n>
      <n v="3383.38" in="0">
        <tpls c="3">
          <tpl fld="1" item="1"/>
          <tpl fld="4" item="106"/>
          <tpl fld="0" item="0"/>
        </tpls>
      </n>
      <n v="34.799999999999997" in="0">
        <tpls c="3">
          <tpl fld="1" item="1"/>
          <tpl fld="4" item="107"/>
          <tpl fld="0" item="0"/>
        </tpls>
      </n>
      <n v="73752.240000000005" in="0">
        <tpls c="4">
          <tpl fld="2" item="2"/>
          <tpl fld="5" item="73"/>
          <tpl fld="3" item="2"/>
          <tpl fld="0" item="1"/>
        </tpls>
      </n>
      <n v="2249.64" in="0">
        <tpls c="3">
          <tpl fld="1" item="1"/>
          <tpl fld="4" item="108"/>
          <tpl fld="0" item="0"/>
        </tpls>
      </n>
      <n v="3471.38" in="0">
        <tpls c="3">
          <tpl fld="1" item="1"/>
          <tpl fld="4" item="109"/>
          <tpl fld="0" item="0"/>
        </tpls>
      </n>
      <n v="1495.26" in="0">
        <tpls c="3">
          <tpl fld="1" item="1"/>
          <tpl fld="4" item="110"/>
          <tpl fld="0" item="0"/>
        </tpls>
      </n>
      <n v="13228624.26" in="0">
        <tpls c="4">
          <tpl fld="2" item="1"/>
          <tpl fld="5" item="73"/>
          <tpl fld="3" item="1"/>
          <tpl fld="0" item="1"/>
        </tpls>
      </n>
      <n v="17200013.199999996" in="0">
        <tpls c="3">
          <tpl fld="2" item="0"/>
          <tpl fld="5" item="8"/>
          <tpl fld="0" item="1"/>
        </tpls>
      </n>
      <n v="3042.62" in="0">
        <tpls c="3">
          <tpl fld="1" item="1"/>
          <tpl fld="4" item="111"/>
          <tpl fld="0" item="0"/>
        </tpls>
      </n>
      <n v="3482052.66" in="0">
        <tpls c="3">
          <tpl fld="2" item="0"/>
          <tpl fld="5" item="9"/>
          <tpl fld="0" item="1"/>
        </tpls>
      </n>
      <n v="205.1" in="0">
        <tpls c="3">
          <tpl fld="1" item="1"/>
          <tpl fld="4" item="112"/>
          <tpl fld="0" item="0"/>
        </tpls>
      </n>
      <n v="111.28" in="0">
        <tpls c="3">
          <tpl fld="1" item="1"/>
          <tpl fld="4" item="113"/>
          <tpl fld="0" item="0"/>
        </tpls>
      </n>
      <n v="387499917.75000006" in="0">
        <tpls c="3">
          <tpl fld="2" item="0"/>
          <tpl fld="5" item="10"/>
          <tpl fld="0" item="1"/>
        </tpls>
      </n>
      <n v="23641186.43" in="0">
        <tpls c="3">
          <tpl fld="2" item="0"/>
          <tpl fld="5" item="11"/>
          <tpl fld="0" item="1"/>
        </tpls>
      </n>
      <n v="1166979305.6000004" in="0">
        <tpls c="3">
          <tpl fld="2" item="1"/>
          <tpl fld="3" item="3"/>
          <tpl fld="0" item="1"/>
        </tpls>
      </n>
      <n v="755.4" in="0">
        <tpls c="3">
          <tpl fld="1" item="1"/>
          <tpl fld="4" item="114"/>
          <tpl fld="0" item="0"/>
        </tpls>
      </n>
      <n v="257.3" in="0">
        <tpls c="3">
          <tpl fld="1" item="1"/>
          <tpl fld="4" item="115"/>
          <tpl fld="0" item="0"/>
        </tpls>
      </n>
      <n v="82" in="0">
        <tpls c="3">
          <tpl fld="1" item="1"/>
          <tpl fld="4" item="116"/>
          <tpl fld="0" item="0"/>
        </tpls>
      </n>
      <m>
        <tpls c="3">
          <tpl fld="2" item="1"/>
          <tpl fld="3" item="4"/>
          <tpl fld="0" item="1"/>
        </tpls>
      </m>
      <n v="502.44" in="0">
        <tpls c="3">
          <tpl fld="1" item="1"/>
          <tpl fld="4" item="117"/>
          <tpl fld="0" item="0"/>
        </tpls>
      </n>
      <n v="380.3" in="0">
        <tpls c="3">
          <tpl fld="1" item="1"/>
          <tpl fld="4" item="118"/>
          <tpl fld="0" item="0"/>
        </tpls>
      </n>
      <n v="1155.5" in="0">
        <tpls c="3">
          <tpl fld="1" item="1"/>
          <tpl fld="4" item="119"/>
          <tpl fld="0" item="0"/>
        </tpls>
      </n>
      <n v="1846.38" in="0">
        <tpls c="3">
          <tpl fld="1" item="1"/>
          <tpl fld="4" item="120"/>
          <tpl fld="0" item="0"/>
        </tpls>
      </n>
      <n v="3625868239.8200021" in="0">
        <tpls c="3">
          <tpl fld="2" item="2"/>
          <tpl fld="3" item="1"/>
          <tpl fld="0" item="1"/>
        </tpls>
      </n>
      <n v="12094189.529999999" in="0">
        <tpls c="3">
          <tpl fld="2" item="0"/>
          <tpl fld="5" item="12"/>
          <tpl fld="0" item="1"/>
        </tpls>
      </n>
      <n v="10031582.48" in="0">
        <tpls c="3">
          <tpl fld="2" item="0"/>
          <tpl fld="5" item="13"/>
          <tpl fld="0" item="1"/>
        </tpls>
      </n>
      <m>
        <tpls c="4">
          <tpl fld="2" item="2"/>
          <tpl fld="5" item="73"/>
          <tpl fld="3" item="4"/>
          <tpl fld="0" item="1"/>
        </tpls>
      </m>
      <n v="178.66" in="0">
        <tpls c="3">
          <tpl fld="1" item="1"/>
          <tpl fld="4" item="121"/>
          <tpl fld="0" item="0"/>
        </tpls>
      </n>
      <n v="26.4" in="0">
        <tpls c="3">
          <tpl fld="1" item="1"/>
          <tpl fld="4" item="122"/>
          <tpl fld="0" item="0"/>
        </tpls>
      </n>
      <n v="1562.02" in="0">
        <tpls c="3">
          <tpl fld="1" item="1"/>
          <tpl fld="4" item="123"/>
          <tpl fld="0" item="0"/>
        </tpls>
      </n>
      <n v="560.5" in="0">
        <tpls c="3">
          <tpl fld="1" item="1"/>
          <tpl fld="4" item="124"/>
          <tpl fld="0" item="0"/>
        </tpls>
      </n>
      <n v="24.2" in="0">
        <tpls c="3">
          <tpl fld="1" item="1"/>
          <tpl fld="4" item="125"/>
          <tpl fld="0" item="0"/>
        </tpls>
      </n>
      <n v="15335.67" in="0">
        <tpls c="3">
          <tpl fld="1" item="1"/>
          <tpl fld="4" item="126"/>
          <tpl fld="0" item="0"/>
        </tpls>
      </n>
      <n v="869.87" in="0">
        <tpls c="3">
          <tpl fld="1" item="1"/>
          <tpl fld="4" item="127"/>
          <tpl fld="0" item="0"/>
        </tpls>
      </n>
      <n v="13801.33" in="0">
        <tpls c="3">
          <tpl fld="1" item="1"/>
          <tpl fld="4" item="128"/>
          <tpl fld="0" item="0"/>
        </tpls>
      </n>
      <n v="23.98" in="0">
        <tpls c="3">
          <tpl fld="1" item="1"/>
          <tpl fld="4" item="129"/>
          <tpl fld="0" item="0"/>
        </tpls>
      </n>
      <n v="30214005.32" in="0">
        <tpls c="3">
          <tpl fld="2" item="0"/>
          <tpl fld="5" item="14"/>
          <tpl fld="0" item="1"/>
        </tpls>
      </n>
      <n v="84708957.219999999" in="0">
        <tpls c="3">
          <tpl fld="2" item="0"/>
          <tpl fld="5" item="15"/>
          <tpl fld="0" item="1"/>
        </tpls>
      </n>
      <n v="876.1" in="0">
        <tpls c="3">
          <tpl fld="1" item="1"/>
          <tpl fld="4" item="130"/>
          <tpl fld="0" item="0"/>
        </tpls>
      </n>
      <n v="1138288131.0700002" in="0">
        <tpls c="3">
          <tpl fld="2" item="0"/>
          <tpl fld="5" item="16"/>
          <tpl fld="0" item="1"/>
        </tpls>
      </n>
      <n v="417698168.63999993" in="0">
        <tpls c="3">
          <tpl fld="2" item="0"/>
          <tpl fld="5" item="17"/>
          <tpl fld="0" item="1"/>
        </tpls>
      </n>
      <n v="5602.08" in="0">
        <tpls c="3">
          <tpl fld="1" item="1"/>
          <tpl fld="4" item="131"/>
          <tpl fld="0" item="0"/>
        </tpls>
      </n>
      <n v="43.6" in="0">
        <tpls c="3">
          <tpl fld="1" item="1"/>
          <tpl fld="4" item="132"/>
          <tpl fld="0" item="0"/>
        </tpls>
      </n>
      <n v="1295.3900000000001" in="0">
        <tpls c="3">
          <tpl fld="1" item="1"/>
          <tpl fld="4" item="133"/>
          <tpl fld="0" item="0"/>
        </tpls>
      </n>
      <n v="1693.37" in="0">
        <tpls c="3">
          <tpl fld="1" item="1"/>
          <tpl fld="4" item="134"/>
          <tpl fld="0" item="0"/>
        </tpls>
      </n>
      <n v="112.15" in="0">
        <tpls c="3">
          <tpl fld="1" item="1"/>
          <tpl fld="4" item="135"/>
          <tpl fld="0" item="0"/>
        </tpls>
      </n>
      <n v="318.95" in="0">
        <tpls c="3">
          <tpl fld="1" item="1"/>
          <tpl fld="4" item="136"/>
          <tpl fld="0" item="0"/>
        </tpls>
      </n>
      <n v="2299.0500000000002" in="0">
        <tpls c="3">
          <tpl fld="1" item="1"/>
          <tpl fld="4" item="137"/>
          <tpl fld="0" item="0"/>
        </tpls>
      </n>
      <n v="15878282.4" in="0">
        <tpls c="3">
          <tpl fld="2" item="0"/>
          <tpl fld="5" item="18"/>
          <tpl fld="0" item="1"/>
        </tpls>
      </n>
      <n v="1601.93" in="0">
        <tpls c="3">
          <tpl fld="1" item="1"/>
          <tpl fld="4" item="138"/>
          <tpl fld="0" item="0"/>
        </tpls>
      </n>
      <n v="4589163.1900000004" in="0">
        <tpls c="4">
          <tpl fld="2" item="1"/>
          <tpl fld="5" item="73"/>
          <tpl fld="3" item="3"/>
          <tpl fld="0" item="1"/>
        </tpls>
      </n>
      <n v="2351.11" in="0">
        <tpls c="3">
          <tpl fld="1" item="1"/>
          <tpl fld="4" item="139"/>
          <tpl fld="0" item="0"/>
        </tpls>
      </n>
      <n v="7254907.0300000003" in="0">
        <tpls c="3">
          <tpl fld="2" item="0"/>
          <tpl fld="5" item="19"/>
          <tpl fld="0" item="1"/>
        </tpls>
      </n>
      <n v="125.6" in="0">
        <tpls c="3">
          <tpl fld="1" item="1"/>
          <tpl fld="4" item="140"/>
          <tpl fld="0" item="0"/>
        </tpls>
      </n>
      <n v="1323174.6299999999" in="0">
        <tpls c="3">
          <tpl fld="2" item="0"/>
          <tpl fld="5" item="20"/>
          <tpl fld="0" item="1"/>
        </tpls>
      </n>
      <n v="82.14" in="0">
        <tpls c="3">
          <tpl fld="1" item="1"/>
          <tpl fld="4" item="141"/>
          <tpl fld="0" item="0"/>
        </tpls>
      </n>
      <n v="438.15" in="0">
        <tpls c="3">
          <tpl fld="1" item="1"/>
          <tpl fld="4" item="142"/>
          <tpl fld="0" item="0"/>
        </tpls>
      </n>
      <n v="97933630.969999999" in="0">
        <tpls c="3">
          <tpl fld="2" item="0"/>
          <tpl fld="5" item="21"/>
          <tpl fld="0" item="1"/>
        </tpls>
      </n>
      <n v="778.96" in="0">
        <tpls c="3">
          <tpl fld="1" item="1"/>
          <tpl fld="4" item="143"/>
          <tpl fld="0" item="0"/>
        </tpls>
      </n>
      <n v="499.34" in="0">
        <tpls c="3">
          <tpl fld="1" item="1"/>
          <tpl fld="4" item="144"/>
          <tpl fld="0" item="0"/>
        </tpls>
      </n>
      <n v="1137.4000000000001" in="0">
        <tpls c="3">
          <tpl fld="1" item="1"/>
          <tpl fld="4" item="145"/>
          <tpl fld="0" item="0"/>
        </tpls>
      </n>
      <n v="2748.59" in="0">
        <tpls c="3">
          <tpl fld="1" item="1"/>
          <tpl fld="4" item="146"/>
          <tpl fld="0" item="0"/>
        </tpls>
      </n>
      <n v="23630700.520000003" in="0">
        <tpls c="3">
          <tpl fld="2" item="0"/>
          <tpl fld="5" item="22"/>
          <tpl fld="0" item="1"/>
        </tpls>
      </n>
      <n v="178323435.05000001" in="0">
        <tpls c="3">
          <tpl fld="2" item="0"/>
          <tpl fld="5" item="23"/>
          <tpl fld="0" item="1"/>
        </tpls>
      </n>
      <n v="21103486.969999999" in="0">
        <tpls c="3">
          <tpl fld="2" item="2"/>
          <tpl fld="3" item="5"/>
          <tpl fld="0" item="1"/>
        </tpls>
      </n>
      <n v="17955046.48" in="0">
        <tpls c="3">
          <tpl fld="2" item="1"/>
          <tpl fld="3" item="5"/>
          <tpl fld="0" item="1"/>
        </tpls>
      </n>
      <n v="175.04" in="0">
        <tpls c="3">
          <tpl fld="1" item="1"/>
          <tpl fld="4" item="147"/>
          <tpl fld="0" item="0"/>
        </tpls>
      </n>
      <n v="20800.43" in="0">
        <tpls c="3">
          <tpl fld="1" item="1"/>
          <tpl fld="4" item="148"/>
          <tpl fld="0" item="0"/>
        </tpls>
      </n>
      <n v="131.4" in="0">
        <tpls c="3">
          <tpl fld="1" item="1"/>
          <tpl fld="4" item="149"/>
          <tpl fld="0" item="0"/>
        </tpls>
      </n>
      <n v="185185497.44000018" in="0">
        <tpls c="3">
          <tpl fld="2" item="1"/>
          <tpl fld="3" item="6"/>
          <tpl fld="0" item="1"/>
        </tpls>
      </n>
      <n v="5294.63" in="0">
        <tpls c="3">
          <tpl fld="1" item="1"/>
          <tpl fld="4" item="150"/>
          <tpl fld="0" item="0"/>
        </tpls>
      </n>
      <n v="121588122.65000001" in="0">
        <tpls c="3">
          <tpl fld="2" item="0"/>
          <tpl fld="5" item="24"/>
          <tpl fld="0" item="1"/>
        </tpls>
      </n>
      <n v="2032419.16" in="0">
        <tpls c="3">
          <tpl fld="2" item="0"/>
          <tpl fld="5" item="25"/>
          <tpl fld="0" item="1"/>
        </tpls>
      </n>
      <n v="58120351.950000003" in="0">
        <tpls c="3">
          <tpl fld="2" item="1"/>
          <tpl fld="3" item="7"/>
          <tpl fld="0" item="1"/>
        </tpls>
      </n>
      <n v="233.2" in="0">
        <tpls c="3">
          <tpl fld="1" item="1"/>
          <tpl fld="4" item="151"/>
          <tpl fld="0" item="0"/>
        </tpls>
      </n>
      <n v="142.03" in="0">
        <tpls c="3">
          <tpl fld="1" item="1"/>
          <tpl fld="4" item="152"/>
          <tpl fld="0" item="0"/>
        </tpls>
      </n>
      <n v="243949594.44000009" in="0">
        <tpls c="3">
          <tpl fld="2" item="2"/>
          <tpl fld="3" item="6"/>
          <tpl fld="0" item="1"/>
        </tpls>
      </n>
      <n v="567.22" in="0">
        <tpls c="3">
          <tpl fld="1" item="1"/>
          <tpl fld="4" item="153"/>
          <tpl fld="0" item="0"/>
        </tpls>
      </n>
      <n v="170" in="0">
        <tpls c="3">
          <tpl fld="1" item="1"/>
          <tpl fld="4" item="154"/>
          <tpl fld="0" item="0"/>
        </tpls>
      </n>
      <n v="18239.25" in="0">
        <tpls c="3">
          <tpl fld="1" item="1"/>
          <tpl fld="4" item="155"/>
          <tpl fld="0" item="0"/>
        </tpls>
      </n>
      <n v="335.42" in="0">
        <tpls c="3">
          <tpl fld="1" item="1"/>
          <tpl fld="4" item="156"/>
          <tpl fld="0" item="0"/>
        </tpls>
      </n>
      <n v="19103.88" in="0">
        <tpls c="3">
          <tpl fld="1" item="1"/>
          <tpl fld="4" item="157"/>
          <tpl fld="0" item="0"/>
        </tpls>
      </n>
      <n v="832.26" in="0">
        <tpls c="3">
          <tpl fld="1" item="1"/>
          <tpl fld="4" item="158"/>
          <tpl fld="0" item="0"/>
        </tpls>
      </n>
      <n v="68726945.489999995" in="0">
        <tpls c="3">
          <tpl fld="2" item="0"/>
          <tpl fld="5" item="26"/>
          <tpl fld="0" item="1"/>
        </tpls>
      </n>
      <n v="94177553.839999974" in="0">
        <tpls c="3">
          <tpl fld="2" item="0"/>
          <tpl fld="5" item="27"/>
          <tpl fld="0" item="1"/>
        </tpls>
      </n>
      <n v="22470.38" in="0">
        <tpls c="3">
          <tpl fld="1" item="1"/>
          <tpl fld="4" item="159"/>
          <tpl fld="0" item="0"/>
        </tpls>
      </n>
      <n v="1212485.5" in="0">
        <tpls c="3">
          <tpl fld="2" item="0"/>
          <tpl fld="5" item="28"/>
          <tpl fld="0" item="1"/>
        </tpls>
      </n>
      <n v="10506488.370000001" in="0">
        <tpls c="3">
          <tpl fld="2" item="0"/>
          <tpl fld="5" item="29"/>
          <tpl fld="0" item="1"/>
        </tpls>
      </n>
      <n v="870.59" in="0">
        <tpls c="3">
          <tpl fld="1" item="1"/>
          <tpl fld="4" item="160"/>
          <tpl fld="0" item="0"/>
        </tpls>
      </n>
      <n v="2785448.8200000003" in="0">
        <tpls c="3">
          <tpl fld="2" item="0"/>
          <tpl fld="5" item="30"/>
          <tpl fld="0" item="1"/>
        </tpls>
      </n>
      <n v="2728348.45" in="0">
        <tpls c="3">
          <tpl fld="2" item="0"/>
          <tpl fld="5" item="31"/>
          <tpl fld="0" item="1"/>
        </tpls>
      </n>
      <n v="820283.17" in="0">
        <tpls c="4">
          <tpl fld="2" item="2"/>
          <tpl fld="5" item="73"/>
          <tpl fld="3" item="8"/>
          <tpl fld="0" item="1"/>
        </tpls>
      </n>
      <n v="3141.09" in="0">
        <tpls c="3">
          <tpl fld="1" item="1"/>
          <tpl fld="4" item="161"/>
          <tpl fld="0" item="0"/>
        </tpls>
      </n>
      <n v="220508281.90999982" in="0">
        <tpls c="3">
          <tpl fld="2" item="2"/>
          <tpl fld="3" item="0"/>
          <tpl fld="0" item="1"/>
        </tpls>
      </n>
      <n v="2868030.94" in="0">
        <tpls c="3">
          <tpl fld="2" item="0"/>
          <tpl fld="5" item="32"/>
          <tpl fld="0" item="1"/>
        </tpls>
      </n>
      <n v="5344612.37" in="0">
        <tpls c="3">
          <tpl fld="2" item="0"/>
          <tpl fld="5" item="33"/>
          <tpl fld="0" item="1"/>
        </tpls>
      </n>
      <n v="5007.09" in="0">
        <tpls c="3">
          <tpl fld="1" item="1"/>
          <tpl fld="4" item="162"/>
          <tpl fld="0" item="0"/>
        </tpls>
      </n>
      <n v="1084.27" in="0">
        <tpls c="3">
          <tpl fld="1" item="1"/>
          <tpl fld="4" item="163"/>
          <tpl fld="0" item="0"/>
        </tpls>
      </n>
      <n v="2542.36" in="0">
        <tpls c="3">
          <tpl fld="1" item="1"/>
          <tpl fld="4" item="164"/>
          <tpl fld="0" item="0"/>
        </tpls>
      </n>
      <n v="5496218.9899999993" in="0">
        <tpls c="3">
          <tpl fld="2" item="0"/>
          <tpl fld="5" item="34"/>
          <tpl fld="0" item="1"/>
        </tpls>
      </n>
      <n v="26637786.490000002" in="0">
        <tpls c="3">
          <tpl fld="2" item="0"/>
          <tpl fld="5" item="35"/>
          <tpl fld="0" item="1"/>
        </tpls>
      </n>
      <n v="11721.44" in="0">
        <tpls c="3">
          <tpl fld="1" item="1"/>
          <tpl fld="4" item="165"/>
          <tpl fld="0" item="0"/>
        </tpls>
      </n>
      <n v="28627.32" in="0">
        <tpls c="3">
          <tpl fld="1" item="1"/>
          <tpl fld="4" item="166"/>
          <tpl fld="0" item="0"/>
        </tpls>
      </n>
      <n v="5497.2" in="0">
        <tpls c="3">
          <tpl fld="1" item="1"/>
          <tpl fld="4" item="167"/>
          <tpl fld="0" item="0"/>
        </tpls>
      </n>
      <n v="2930.79" in="0">
        <tpls c="3">
          <tpl fld="1" item="1"/>
          <tpl fld="4" item="168"/>
          <tpl fld="0" item="0"/>
        </tpls>
      </n>
      <n v="102.34" in="0">
        <tpls c="3">
          <tpl fld="1" item="1"/>
          <tpl fld="4" item="169"/>
          <tpl fld="0" item="0"/>
        </tpls>
      </n>
      <n v="728.57" in="0">
        <tpls c="3">
          <tpl fld="1" item="1"/>
          <tpl fld="4" item="170"/>
          <tpl fld="0" item="0"/>
        </tpls>
      </n>
      <n v="158854.64000000001" in="0">
        <tpls c="4">
          <tpl fld="2" item="1"/>
          <tpl fld="5" item="73"/>
          <tpl fld="3" item="7"/>
          <tpl fld="0" item="1"/>
        </tpls>
      </n>
      <n v="420.2" in="0">
        <tpls c="3">
          <tpl fld="1" item="1"/>
          <tpl fld="4" item="171"/>
          <tpl fld="0" item="0"/>
        </tpls>
      </n>
      <n v="1316131.2099999997" in="0">
        <tpls c="3">
          <tpl fld="2" item="0"/>
          <tpl fld="5" item="36"/>
          <tpl fld="0" item="1"/>
        </tpls>
      </n>
      <n v="26379897.700000003" in="0">
        <tpls c="3">
          <tpl fld="2" item="1"/>
          <tpl fld="3" item="2"/>
          <tpl fld="0" item="1"/>
        </tpls>
      </n>
      <n v="532.62" in="0">
        <tpls c="3">
          <tpl fld="1" item="1"/>
          <tpl fld="4" item="172"/>
          <tpl fld="0" item="0"/>
        </tpls>
      </n>
      <n v="535.89" in="0">
        <tpls c="3">
          <tpl fld="1" item="1"/>
          <tpl fld="4" item="173"/>
          <tpl fld="0" item="0"/>
        </tpls>
      </n>
      <n v="270.94" in="0">
        <tpls c="3">
          <tpl fld="1" item="1"/>
          <tpl fld="4" item="174"/>
          <tpl fld="0" item="0"/>
        </tpls>
      </n>
      <n v="57701226.930000007" in="0">
        <tpls c="3">
          <tpl fld="2" item="0"/>
          <tpl fld="5" item="37"/>
          <tpl fld="0" item="1"/>
        </tpls>
      </n>
      <n v="3328875.87" in="0">
        <tpls c="3">
          <tpl fld="2" item="0"/>
          <tpl fld="5" item="38"/>
          <tpl fld="0" item="1"/>
        </tpls>
      </n>
      <n v="2347.64" in="0">
        <tpls c="3">
          <tpl fld="1" item="1"/>
          <tpl fld="4" item="175"/>
          <tpl fld="0" item="0"/>
        </tpls>
      </n>
      <n v="1959501.9" in="0">
        <tpls c="4">
          <tpl fld="2" item="2"/>
          <tpl fld="5" item="73"/>
          <tpl fld="3" item="6"/>
          <tpl fld="0" item="1"/>
        </tpls>
      </n>
      <n v="13930725.859999999" in="0">
        <tpls c="3">
          <tpl fld="2" item="0"/>
          <tpl fld="5" item="39"/>
          <tpl fld="0" item="1"/>
        </tpls>
      </n>
      <n v="6698956.3299999991" in="0">
        <tpls c="3">
          <tpl fld="2" item="0"/>
          <tpl fld="5" item="40"/>
          <tpl fld="0" item="1"/>
        </tpls>
      </n>
      <n v="518075070.66999996" in="0">
        <tpls c="3">
          <tpl fld="2" item="0"/>
          <tpl fld="5" item="41"/>
          <tpl fld="0" item="1"/>
        </tpls>
      </n>
      <n v="19150.73" in="0">
        <tpls c="3">
          <tpl fld="1" item="1"/>
          <tpl fld="4" item="176"/>
          <tpl fld="0" item="0"/>
        </tpls>
      </n>
      <n v="6212.12" in="0">
        <tpls c="3">
          <tpl fld="1" item="1"/>
          <tpl fld="4" item="177"/>
          <tpl fld="0" item="0"/>
        </tpls>
      </n>
      <n v="175271464.77999997" in="0">
        <tpls c="3">
          <tpl fld="2" item="0"/>
          <tpl fld="5" item="42"/>
          <tpl fld="0" item="1"/>
        </tpls>
      </n>
      <n v="929.61" in="0">
        <tpls c="3">
          <tpl fld="1" item="1"/>
          <tpl fld="4" item="178"/>
          <tpl fld="0" item="0"/>
        </tpls>
      </n>
      <n v="99.94" in="0">
        <tpls c="3">
          <tpl fld="1" item="1"/>
          <tpl fld="4" item="179"/>
          <tpl fld="0" item="0"/>
        </tpls>
      </n>
      <n v="426.99" in="0">
        <tpls c="3">
          <tpl fld="1" item="1"/>
          <tpl fld="4" item="180"/>
          <tpl fld="0" item="0"/>
        </tpls>
      </n>
      <n v="481.02" in="0">
        <tpls c="3">
          <tpl fld="1" item="1"/>
          <tpl fld="4" item="181"/>
          <tpl fld="0" item="0"/>
        </tpls>
      </n>
      <n v="8385257.6199999992" in="0">
        <tpls c="3">
          <tpl fld="2" item="0"/>
          <tpl fld="5" item="43"/>
          <tpl fld="0" item="1"/>
        </tpls>
      </n>
      <n v="1797.46" in="0">
        <tpls c="3">
          <tpl fld="1" item="1"/>
          <tpl fld="4" item="182"/>
          <tpl fld="0" item="0"/>
        </tpls>
      </n>
      <n v="45351849.089999996" in="0">
        <tpls c="3">
          <tpl fld="2" item="0"/>
          <tpl fld="5" item="44"/>
          <tpl fld="0" item="1"/>
        </tpls>
      </n>
      <n v="3139373630.7200003" in="0">
        <tpls c="3">
          <tpl fld="2" item="1"/>
          <tpl fld="3" item="1"/>
          <tpl fld="0" item="1"/>
        </tpls>
      </n>
      <n v="1361787689.1799984" in="0">
        <tpls c="3">
          <tpl fld="2" item="2"/>
          <tpl fld="3" item="3"/>
          <tpl fld="0" item="1"/>
        </tpls>
      </n>
      <n v="3563584.6" in="0">
        <tpls c="3">
          <tpl fld="2" item="0"/>
          <tpl fld="5" item="45"/>
          <tpl fld="0" item="1"/>
        </tpls>
      </n>
      <n v="27085.31" in="0">
        <tpls c="3">
          <tpl fld="1" item="1"/>
          <tpl fld="4" item="183"/>
          <tpl fld="0" item="0"/>
        </tpls>
      </n>
      <n v="76181341.960000008" in="0">
        <tpls c="3">
          <tpl fld="2" item="0"/>
          <tpl fld="5" item="46"/>
          <tpl fld="0" item="1"/>
        </tpls>
      </n>
      <n v="852178.55999999994" in="0">
        <tpls c="3">
          <tpl fld="2" item="0"/>
          <tpl fld="5" item="47"/>
          <tpl fld="0" item="1"/>
        </tpls>
      </n>
      <n v="14848076.74" in="0">
        <tpls c="3">
          <tpl fld="2" item="0"/>
          <tpl fld="5" item="48"/>
          <tpl fld="0" item="1"/>
        </tpls>
      </n>
      <n v="9434.23" in="0">
        <tpls c="3">
          <tpl fld="1" item="1"/>
          <tpl fld="4" item="184"/>
          <tpl fld="0" item="0"/>
        </tpls>
      </n>
      <n v="3176722.7099999995" in="0">
        <tpls c="3">
          <tpl fld="2" item="0"/>
          <tpl fld="5" item="49"/>
          <tpl fld="0" item="1"/>
        </tpls>
      </n>
      <n v="42997664.79999999" in="0">
        <tpls c="3">
          <tpl fld="2" item="0"/>
          <tpl fld="5" item="50"/>
          <tpl fld="0" item="1"/>
        </tpls>
      </n>
      <n v="25050911.369999997" in="0">
        <tpls c="3">
          <tpl fld="2" item="0"/>
          <tpl fld="5" item="51"/>
          <tpl fld="0" item="1"/>
        </tpls>
      </n>
      <n v="626.54" in="0">
        <tpls c="3">
          <tpl fld="1" item="1"/>
          <tpl fld="4" item="185"/>
          <tpl fld="0" item="0"/>
        </tpls>
      </n>
      <n v="9.9700000000000006" in="0">
        <tpls c="3">
          <tpl fld="1" item="1"/>
          <tpl fld="4" item="186"/>
          <tpl fld="0" item="0"/>
        </tpls>
      </n>
      <n v="913.46" in="0">
        <tpls c="3">
          <tpl fld="1" item="1"/>
          <tpl fld="4" item="187"/>
          <tpl fld="0" item="0"/>
        </tpls>
      </n>
      <n v="1401.59" in="0">
        <tpls c="3">
          <tpl fld="1" item="1"/>
          <tpl fld="4" item="188"/>
          <tpl fld="0" item="0"/>
        </tpls>
      </n>
      <n v="1250.43" in="0">
        <tpls c="3">
          <tpl fld="1" item="1"/>
          <tpl fld="4" item="189"/>
          <tpl fld="0" item="0"/>
        </tpls>
      </n>
      <n v="8816.41" in="0">
        <tpls c="3">
          <tpl fld="1" item="1"/>
          <tpl fld="4" item="190"/>
          <tpl fld="0" item="0"/>
        </tpls>
      </n>
      <n v="2285108.89" in="0">
        <tpls c="4">
          <tpl fld="2" item="1"/>
          <tpl fld="5" item="73"/>
          <tpl fld="3" item="9"/>
          <tpl fld="0" item="1"/>
        </tpls>
      </n>
      <n v="32918358.399999999" in="0">
        <tpls c="3">
          <tpl fld="2" item="0"/>
          <tpl fld="5" item="52"/>
          <tpl fld="0" item="1"/>
        </tpls>
      </n>
      <n v="167415138.04000005" in="0">
        <tpls c="3">
          <tpl fld="2" item="2"/>
          <tpl fld="3" item="8"/>
          <tpl fld="0" item="1"/>
        </tpls>
      </n>
      <n v="1204371.7" in="0">
        <tpls c="3">
          <tpl fld="2" item="0"/>
          <tpl fld="5" item="53"/>
          <tpl fld="0" item="1"/>
        </tpls>
      </n>
      <n v="169927237.37999997" in="0">
        <tpls c="3">
          <tpl fld="2" item="0"/>
          <tpl fld="5" item="54"/>
          <tpl fld="0" item="1"/>
        </tpls>
      </n>
      <n v="1096.45" in="0">
        <tpls c="3">
          <tpl fld="1" item="1"/>
          <tpl fld="4" item="191"/>
          <tpl fld="0" item="0"/>
        </tpls>
      </n>
      <n v="2023.7" in="0">
        <tpls c="3">
          <tpl fld="1" item="1"/>
          <tpl fld="4" item="192"/>
          <tpl fld="0" item="0"/>
        </tpls>
      </n>
      <n v="3363.29" in="0">
        <tpls c="3">
          <tpl fld="1" item="1"/>
          <tpl fld="4" item="193"/>
          <tpl fld="0" item="0"/>
        </tpls>
      </n>
      <n v="544342989.68999994" in="0">
        <tpls c="3">
          <tpl fld="2" item="0"/>
          <tpl fld="5" item="55"/>
          <tpl fld="0" item="1"/>
        </tpls>
      </n>
      <n v="2913121.22" in="0">
        <tpls c="4">
          <tpl fld="2" item="2"/>
          <tpl fld="5" item="73"/>
          <tpl fld="3" item="9"/>
          <tpl fld="0" item="1"/>
        </tpls>
      </n>
      <n v="67.739999999999995" in="0">
        <tpls c="3">
          <tpl fld="1" item="1"/>
          <tpl fld="4" item="194"/>
          <tpl fld="0" item="0"/>
        </tpls>
      </n>
      <n v="2044.5" in="0">
        <tpls c="3">
          <tpl fld="1" item="1"/>
          <tpl fld="4" item="195"/>
          <tpl fld="0" item="0"/>
        </tpls>
      </n>
      <n v="345.04" in="0">
        <tpls c="3">
          <tpl fld="1" item="1"/>
          <tpl fld="4" item="196"/>
          <tpl fld="0" item="0"/>
        </tpls>
      </n>
      <n v="4340759.05" in="0">
        <tpls c="3">
          <tpl fld="2" item="0"/>
          <tpl fld="5" item="56"/>
          <tpl fld="0" item="1"/>
        </tpls>
      </n>
      <n v="58.06" in="0">
        <tpls c="3">
          <tpl fld="1" item="1"/>
          <tpl fld="4" item="197"/>
          <tpl fld="0" item="0"/>
        </tpls>
      </n>
      <n v="26534.5" in="0">
        <tpls c="4">
          <tpl fld="2" item="1"/>
          <tpl fld="5" item="73"/>
          <tpl fld="3" item="2"/>
          <tpl fld="0" item="1"/>
        </tpls>
      </n>
      <n v="185212070.38" in="0">
        <tpls c="3">
          <tpl fld="2" item="1"/>
          <tpl fld="3" item="0"/>
          <tpl fld="0" item="1"/>
        </tpls>
      </n>
      <n v="19737377.809999999" in="0">
        <tpls c="3">
          <tpl fld="2" item="0"/>
          <tpl fld="5" item="57"/>
          <tpl fld="0" item="1"/>
        </tpls>
      </n>
      <n v="77956049.709999979" in="0">
        <tpls c="3">
          <tpl fld="2" item="2"/>
          <tpl fld="3" item="7"/>
          <tpl fld="0" item="1"/>
        </tpls>
      </n>
      <n v="4356.09" in="0">
        <tpls c="3">
          <tpl fld="1" item="1"/>
          <tpl fld="4" item="198"/>
          <tpl fld="0" item="0"/>
        </tpls>
      </n>
      <n v="9434.7000000000007" in="0">
        <tpls c="3">
          <tpl fld="1" item="1"/>
          <tpl fld="4" item="199"/>
          <tpl fld="0" item="0"/>
        </tpls>
      </n>
      <n v="85.85" in="0">
        <tpls c="3">
          <tpl fld="1" item="1"/>
          <tpl fld="4" item="200"/>
          <tpl fld="0" item="0"/>
        </tpls>
      </n>
      <n v="3692.75" in="0">
        <tpls c="3">
          <tpl fld="1" item="1"/>
          <tpl fld="4" item="201"/>
          <tpl fld="0" item="0"/>
        </tpls>
      </n>
      <n v="181.48" in="0">
        <tpls c="3">
          <tpl fld="1" item="1"/>
          <tpl fld="4" item="202"/>
          <tpl fld="0" item="0"/>
        </tpls>
      </n>
      <n v="1009.42" in="0">
        <tpls c="3">
          <tpl fld="1" item="1"/>
          <tpl fld="4" item="203"/>
          <tpl fld="0" item="0"/>
        </tpls>
      </n>
      <n v="24232811.810000002" in="0">
        <tpls c="3">
          <tpl fld="2" item="0"/>
          <tpl fld="5" item="58"/>
          <tpl fld="0" item="1"/>
        </tpls>
      </n>
      <n v="35254329.699999996" in="0">
        <tpls c="3">
          <tpl fld="2" item="0"/>
          <tpl fld="5" item="59"/>
          <tpl fld="0" item="1"/>
        </tpls>
      </n>
      <n v="3269.48" in="0">
        <tpls c="3">
          <tpl fld="1" item="1"/>
          <tpl fld="4" item="204"/>
          <tpl fld="0" item="0"/>
        </tpls>
      </n>
      <n v="162908149.82000002" in="0">
        <tpls c="3">
          <tpl fld="2" item="0"/>
          <tpl fld="5" item="60"/>
          <tpl fld="0" item="1"/>
        </tpls>
      </n>
      <n v="134242343.02000001" in="0">
        <tpls c="3">
          <tpl fld="2" item="1"/>
          <tpl fld="3" item="8"/>
          <tpl fld="0" item="1"/>
        </tpls>
      </n>
      <n v="1410.41" in="0">
        <tpls c="3">
          <tpl fld="1" item="1"/>
          <tpl fld="4" item="205"/>
          <tpl fld="0" item="0"/>
        </tpls>
      </n>
      <n v="7128600.2899999991" in="0">
        <tpls c="3">
          <tpl fld="2" item="0"/>
          <tpl fld="5" item="61"/>
          <tpl fld="0" item="1"/>
        </tpls>
      </n>
      <n v="397.04" in="0">
        <tpls c="3">
          <tpl fld="1" item="1"/>
          <tpl fld="4" item="206"/>
          <tpl fld="0" item="0"/>
        </tpls>
      </n>
      <n v="74569120.86999999" in="0">
        <tpls c="3">
          <tpl fld="2" item="0"/>
          <tpl fld="5" item="62"/>
          <tpl fld="0" item="1"/>
        </tpls>
      </n>
      <n v="4116731.2600000002" in="0">
        <tpls c="3">
          <tpl fld="2" item="0"/>
          <tpl fld="5" item="63"/>
          <tpl fld="0" item="1"/>
        </tpls>
      </n>
      <n v="7066.24" in="0">
        <tpls c="3">
          <tpl fld="1" item="1"/>
          <tpl fld="4" item="207"/>
          <tpl fld="0" item="0"/>
        </tpls>
      </n>
      <n v="65367047.900000006" in="0">
        <tpls c="3">
          <tpl fld="2" item="0"/>
          <tpl fld="5" item="64"/>
          <tpl fld="0" item="1"/>
        </tpls>
      </n>
      <n v="1386335.27" in="0">
        <tpls c="4">
          <tpl fld="2" item="2"/>
          <tpl fld="5" item="73"/>
          <tpl fld="3" item="0"/>
          <tpl fld="0" item="1"/>
        </tpls>
      </n>
      <n v="61044771.959999993" in="0">
        <tpls c="3">
          <tpl fld="2" item="0"/>
          <tpl fld="5" item="65"/>
          <tpl fld="0" item="1"/>
        </tpls>
      </n>
      <n v="2749095.7300000009" in="0">
        <tpls c="3">
          <tpl fld="2" item="0"/>
          <tpl fld="5" item="66"/>
          <tpl fld="0" item="1"/>
        </tpls>
      </n>
      <n v="12175925.249999998" in="0">
        <tpls c="3">
          <tpl fld="2" item="0"/>
          <tpl fld="5" item="67"/>
          <tpl fld="0" item="1"/>
        </tpls>
      </n>
      <n v="16703266.869999999" in="0">
        <tpls c="3">
          <tpl fld="2" item="0"/>
          <tpl fld="5" item="68"/>
          <tpl fld="0" item="1"/>
        </tpls>
      </n>
      <m>
        <tpls c="4">
          <tpl fld="2" item="1"/>
          <tpl fld="5" item="73"/>
          <tpl fld="3" item="5"/>
          <tpl fld="0" item="1"/>
        </tpls>
      </m>
      <n v="4568908.24" in="0">
        <tpls c="3">
          <tpl fld="2" item="0"/>
          <tpl fld="5" item="69"/>
          <tpl fld="0" item="1"/>
        </tpls>
      </n>
      <n v="18695945.029999997" in="0">
        <tpls c="3">
          <tpl fld="2" item="0"/>
          <tpl fld="5" item="70"/>
          <tpl fld="0" item="1"/>
        </tpls>
      </n>
      <m>
        <tpls c="4">
          <tpl fld="2" item="1"/>
          <tpl fld="5" item="73"/>
          <tpl fld="3" item="4"/>
          <tpl fld="0" item="1"/>
        </tpls>
      </m>
      <n v="13498705.610000001" in="0">
        <tpls c="3">
          <tpl fld="2" item="0"/>
          <tpl fld="5" item="71"/>
          <tpl fld="0" item="1"/>
        </tpls>
      </n>
      <n v="32507496.519999996" in="0">
        <tpls c="3">
          <tpl fld="2" item="2"/>
          <tpl fld="3" item="2"/>
          <tpl fld="0" item="1"/>
        </tpls>
      </n>
      <n v="20026237.960000001" in="0">
        <tpls c="3">
          <tpl fld="2" item="0"/>
          <tpl fld="5" item="72"/>
          <tpl fld="0" item="1"/>
        </tpls>
      </n>
      <n v="1726.47" in="0">
        <tpls c="3">
          <tpl fld="1" item="1"/>
          <tpl fld="4" item="208"/>
          <tpl fld="0" item="0"/>
        </tpls>
      </n>
      <n v="20104.41" in="0">
        <tpls c="3">
          <tpl fld="1" item="1"/>
          <tpl fld="4" item="209"/>
          <tpl fld="0" item="0"/>
        </tpls>
      </n>
      <n v="794.99" in="0">
        <tpls c="3">
          <tpl fld="1" item="1"/>
          <tpl fld="4" item="210"/>
          <tpl fld="0" item="0"/>
        </tpls>
      </n>
      <n v="581393636.82000005" in="0">
        <tpls c="3">
          <tpl fld="2" item="2"/>
          <tpl fld="3" item="9"/>
          <tpl fld="0" item="1"/>
        </tpls>
      </n>
      <n v="4302.07" in="0">
        <tpls c="3">
          <tpl fld="1" item="1"/>
          <tpl fld="4" item="211"/>
          <tpl fld="0" item="0"/>
        </tpls>
      </n>
      <n v="1343918.33" in="0">
        <tpls c="4">
          <tpl fld="2" item="1"/>
          <tpl fld="5" item="73"/>
          <tpl fld="3" item="6"/>
          <tpl fld="0" item="1"/>
        </tpls>
      </n>
      <n v="9165.81" in="0">
        <tpls c="3">
          <tpl fld="1" item="1"/>
          <tpl fld="4" item="212"/>
          <tpl fld="0" item="0"/>
        </tpls>
      </n>
      <n v="208.02" in="0">
        <tpls c="3">
          <tpl fld="1" item="1"/>
          <tpl fld="4" item="213"/>
          <tpl fld="0" item="0"/>
        </tpls>
      </n>
      <n v="4311.29" in="0">
        <tpls c="3">
          <tpl fld="1" item="1"/>
          <tpl fld="4" item="214"/>
          <tpl fld="0" item="0"/>
        </tpls>
      </n>
      <n v="20919.62" in="0">
        <tpls c="3">
          <tpl fld="1" item="1"/>
          <tpl fld="4" item="215"/>
          <tpl fld="0" item="0"/>
        </tpls>
      </n>
      <n v="2436.17" in="0">
        <tpls c="3">
          <tpl fld="1" item="1"/>
          <tpl fld="4" item="216"/>
          <tpl fld="0" item="0"/>
        </tpls>
      </n>
      <n v="14360.2" in="0">
        <tpls c="3">
          <tpl fld="1" item="1"/>
          <tpl fld="4" item="217"/>
          <tpl fld="0" item="0"/>
        </tpls>
      </n>
      <n v="809.51" in="0">
        <tpls c="3">
          <tpl fld="1" item="1"/>
          <tpl fld="4" item="218"/>
          <tpl fld="0" item="0"/>
        </tpls>
      </n>
      <n v="63222315.649999999" in="0">
        <tpls c="3">
          <tpl fld="2" item="0"/>
          <tpl fld="5" item="73"/>
          <tpl fld="0" item="1"/>
        </tpls>
      </n>
      <n v="116.99" in="0">
        <tpls c="3">
          <tpl fld="1" item="1"/>
          <tpl fld="4" item="219"/>
          <tpl fld="0" item="0"/>
        </tpls>
      </n>
      <n v="338.61" in="0">
        <tpls c="3">
          <tpl fld="1" item="1"/>
          <tpl fld="4" item="220"/>
          <tpl fld="0" item="0"/>
        </tpls>
      </n>
      <n v="4739.07" in="0">
        <tpls c="3">
          <tpl fld="1" item="1"/>
          <tpl fld="4" item="221"/>
          <tpl fld="0" item="0"/>
        </tpls>
      </n>
      <n v="328.76" in="0">
        <tpls c="3">
          <tpl fld="1" item="1"/>
          <tpl fld="4" item="222"/>
          <tpl fld="0" item="0"/>
        </tpls>
      </n>
      <n v="19428795.020000003" in="0">
        <tpls c="3">
          <tpl fld="2" item="0"/>
          <tpl fld="5" item="74"/>
          <tpl fld="0" item="1"/>
        </tpls>
      </n>
      <n v="34.200000000000003" in="0">
        <tpls c="3">
          <tpl fld="1" item="1"/>
          <tpl fld="4" item="223"/>
          <tpl fld="0" item="0"/>
        </tpls>
      </n>
      <n v="1464.54" in="0">
        <tpls c="3">
          <tpl fld="1" item="1"/>
          <tpl fld="4" item="224"/>
          <tpl fld="0" item="0"/>
        </tpls>
      </n>
      <n v="450649121.55000037" in="0">
        <tpls c="3">
          <tpl fld="2" item="1"/>
          <tpl fld="3" item="9"/>
          <tpl fld="0" item="1"/>
        </tpls>
      </n>
      <n v="11990801.850000003" in="0">
        <tpls c="3">
          <tpl fld="2" item="0"/>
          <tpl fld="5" item="75"/>
          <tpl fld="0" item="1"/>
        </tpls>
      </n>
      <n v="940.72" in="0">
        <tpls c="3">
          <tpl fld="1" item="1"/>
          <tpl fld="4" item="225"/>
          <tpl fld="0" item="0"/>
        </tpls>
      </n>
      <n v="1053.81" in="0">
        <tpls c="3">
          <tpl fld="1" item="1"/>
          <tpl fld="4" item="226"/>
          <tpl fld="0" item="0"/>
        </tpls>
      </n>
      <n v="412.16" in="0">
        <tpls c="3">
          <tpl fld="1" item="1"/>
          <tpl fld="4" item="227"/>
          <tpl fld="0" item="0"/>
        </tpls>
      </n>
      <m>
        <tpls c="4">
          <tpl fld="2" item="2"/>
          <tpl fld="5" item="73"/>
          <tpl fld="3" item="5"/>
          <tpl fld="0" item="1"/>
        </tpls>
      </m>
      <n v="9461.81" in="0">
        <tpls c="3">
          <tpl fld="1" item="1"/>
          <tpl fld="4" item="228"/>
          <tpl fld="0" item="0"/>
        </tpls>
      </n>
      <n v="14185.28" in="0">
        <tpls c="3">
          <tpl fld="1" item="1"/>
          <tpl fld="4" item="229"/>
          <tpl fld="0" item="0"/>
        </tpls>
      </n>
      <n v="124.4" in="0">
        <tpls c="3">
          <tpl fld="1" item="1"/>
          <tpl fld="4" item="230"/>
          <tpl fld="0" item="0"/>
        </tpls>
      </n>
      <n v="4330594.8299999991" in="0">
        <tpls c="3">
          <tpl fld="2" item="0"/>
          <tpl fld="5" item="76"/>
          <tpl fld="0" item="1"/>
        </tpls>
      </n>
      <n v="5081657.8099999996" in="0">
        <tpls c="4">
          <tpl fld="2" item="2"/>
          <tpl fld="5" item="73"/>
          <tpl fld="3" item="3"/>
          <tpl fld="0" item="1"/>
        </tpls>
      </n>
      <n v="263267785.16" in="0">
        <tpls c="3">
          <tpl fld="2" item="0"/>
          <tpl fld="5" item="77"/>
          <tpl fld="0" item="1"/>
        </tpls>
      </n>
      <n v="1430.16" in="0">
        <tpls c="3">
          <tpl fld="1" item="1"/>
          <tpl fld="4" item="231"/>
          <tpl fld="0" item="0"/>
        </tpls>
      </n>
      <n v="1438822.14" in="0">
        <tpls c="3">
          <tpl fld="2" item="0"/>
          <tpl fld="5" item="78"/>
          <tpl fld="0" item="1"/>
        </tpls>
      </n>
      <n v="6618.03" in="0">
        <tpls c="3">
          <tpl fld="1" item="1"/>
          <tpl fld="4" item="232"/>
          <tpl fld="0" item="0"/>
        </tpls>
      </n>
      <n v="497.3" in="0">
        <tpls c="3">
          <tpl fld="1" item="1"/>
          <tpl fld="4" item="233"/>
          <tpl fld="0" item="0"/>
        </tpls>
      </n>
      <n v="1270.02" in="0">
        <tpls c="3">
          <tpl fld="1" item="1"/>
          <tpl fld="4" item="234"/>
          <tpl fld="0" item="0"/>
        </tpls>
      </n>
      <n v="114500656.87999998" in="0">
        <tpls c="3">
          <tpl fld="2" item="0"/>
          <tpl fld="5" item="79"/>
          <tpl fld="0" item="1"/>
        </tpls>
      </n>
      <n v="184.49" in="0">
        <tpls c="3">
          <tpl fld="1" item="1"/>
          <tpl fld="4" item="235"/>
          <tpl fld="0" item="0"/>
        </tpls>
      </n>
      <n v="11" in="0">
        <tpls c="3">
          <tpl fld="1" item="1"/>
          <tpl fld="4" item="236"/>
          <tpl fld="0" item="0"/>
        </tpls>
      </n>
      <n v="7050.76" in="0">
        <tpls c="3">
          <tpl fld="1" item="1"/>
          <tpl fld="4" item="237"/>
          <tpl fld="0" item="0"/>
        </tpls>
      </n>
      <n v="848.13" in="0">
        <tpls c="3">
          <tpl fld="1" item="1"/>
          <tpl fld="4" item="238"/>
          <tpl fld="0" item="0"/>
        </tpls>
      </n>
      <n v="8607.4" in="0">
        <tpls c="3">
          <tpl fld="1" item="1"/>
          <tpl fld="4" item="239"/>
          <tpl fld="0" item="0"/>
        </tpls>
      </n>
      <n v="4074606.830000001" in="0">
        <tpls c="3">
          <tpl fld="2" item="0"/>
          <tpl fld="5" item="80"/>
          <tpl fld="0" item="1"/>
        </tpls>
      </n>
      <n v="3873.29" in="0">
        <tpls c="3">
          <tpl fld="1" item="1"/>
          <tpl fld="4" item="240"/>
          <tpl fld="0" item="0"/>
        </tpls>
      </n>
      <n v="1336.27" in="0">
        <tpls c="3">
          <tpl fld="1" item="1"/>
          <tpl fld="4" item="241"/>
          <tpl fld="0" item="0"/>
        </tpls>
      </n>
      <n v="10262.870000000001" in="0">
        <tpls c="3">
          <tpl fld="1" item="1"/>
          <tpl fld="4" item="242"/>
          <tpl fld="0" item="0"/>
        </tpls>
      </n>
      <n v="15602774.020000001" in="0">
        <tpls c="3">
          <tpl fld="2" item="0"/>
          <tpl fld="5" item="81"/>
          <tpl fld="0" item="1"/>
        </tpls>
      </n>
      <n v="86.38" in="0">
        <tpls c="3">
          <tpl fld="1" item="1"/>
          <tpl fld="4" item="243"/>
          <tpl fld="0" item="0"/>
        </tpls>
      </n>
      <n v="647.9" in="0">
        <tpls c="3">
          <tpl fld="1" item="1"/>
          <tpl fld="4" item="244"/>
          <tpl fld="0" item="0"/>
        </tpls>
      </n>
      <n v="235.87" in="0">
        <tpls c="3">
          <tpl fld="1" item="1"/>
          <tpl fld="4" item="245"/>
          <tpl fld="0" item="0"/>
        </tpls>
      </n>
      <n v="12755282.41" in="0">
        <tpls c="3">
          <tpl fld="2" item="0"/>
          <tpl fld="5" item="82"/>
          <tpl fld="0" item="1"/>
        </tpls>
      </n>
      <n v="2299634.98" in="0">
        <tpls c="3">
          <tpl fld="2" item="0"/>
          <tpl fld="5" item="83"/>
          <tpl fld="0" item="1"/>
        </tpls>
      </n>
      <n v="251393.88" in="0">
        <tpls c="4">
          <tpl fld="2" item="2"/>
          <tpl fld="5" item="73"/>
          <tpl fld="3" item="7"/>
          <tpl fld="0" item="1"/>
        </tpls>
      </n>
      <n v="15467075.380000001" in="0">
        <tpls c="3">
          <tpl fld="2" item="0"/>
          <tpl fld="5" item="84"/>
          <tpl fld="0" item="1"/>
        </tpls>
      </n>
      <n v="263.49" in="0">
        <tpls c="3">
          <tpl fld="1" item="1"/>
          <tpl fld="4" item="246"/>
          <tpl fld="0" item="0"/>
        </tpls>
      </n>
      <n v="2565.9899999999998" in="0">
        <tpls c="3">
          <tpl fld="1" item="1"/>
          <tpl fld="4" item="247"/>
          <tpl fld="0" item="0"/>
        </tpls>
      </n>
      <n v="5445589.4100000001" in="0">
        <tpls c="3">
          <tpl fld="2" item="0"/>
          <tpl fld="5" item="85"/>
          <tpl fld="0" item="1"/>
        </tpls>
      </n>
      <n v="4509.1000000000004" in="0">
        <tpls c="3">
          <tpl fld="1" item="1"/>
          <tpl fld="4" item="248"/>
          <tpl fld="0" item="0"/>
        </tpls>
      </n>
      <n v="5412.17" in="0">
        <tpls c="3">
          <tpl fld="1" item="1"/>
          <tpl fld="4" item="249"/>
          <tpl fld="0" item="0"/>
        </tpls>
      </n>
      <n v="64618825.099999994" in="0">
        <tpls c="3">
          <tpl fld="2" item="0"/>
          <tpl fld="5" item="86"/>
          <tpl fld="0" item="1"/>
        </tpls>
      </n>
      <n v="61.6" in="0">
        <tpls c="3">
          <tpl fld="1" item="1"/>
          <tpl fld="4" item="250"/>
          <tpl fld="0" item="0"/>
        </tpls>
      </n>
      <n v="5940424.5899999999" in="0">
        <tpls c="3">
          <tpl fld="2" item="0"/>
          <tpl fld="5" item="87"/>
          <tpl fld="0" item="1"/>
        </tpls>
      </n>
      <n v="4627838.9800000004" in="0">
        <tpls c="3">
          <tpl fld="2" item="0"/>
          <tpl fld="5" item="88"/>
          <tpl fld="0" item="1"/>
        </tpls>
      </n>
      <n v="167.7" in="0">
        <tpls c="3">
          <tpl fld="1" item="1"/>
          <tpl fld="4" item="251"/>
          <tpl fld="0" item="0"/>
        </tpls>
      </n>
      <n v="2580.0700000000002" in="0">
        <tpls c="3">
          <tpl fld="1" item="1"/>
          <tpl fld="4" item="252"/>
          <tpl fld="0" item="0"/>
        </tpls>
      </n>
      <n v="74.959999999999994" in="0">
        <tpls c="3">
          <tpl fld="1" item="1"/>
          <tpl fld="4" item="253"/>
          <tpl fld="0" item="0"/>
        </tpls>
      </n>
      <n v="12386.65" in="0">
        <tpls c="3">
          <tpl fld="1" item="1"/>
          <tpl fld="4" item="254"/>
          <tpl fld="0" item="0"/>
        </tpls>
      </n>
      <m>
        <tpls c="3">
          <tpl fld="2" item="2"/>
          <tpl fld="3" item="4"/>
          <tpl fld="0" item="1"/>
        </tpls>
      </m>
      <n v="2639.19" in="0">
        <tpls c="3">
          <tpl fld="1" item="1"/>
          <tpl fld="4" item="255"/>
          <tpl fld="0" item="0"/>
        </tpls>
      </n>
      <n v="212.21" in="0">
        <tpls c="3">
          <tpl fld="1" item="1"/>
          <tpl fld="4" item="256"/>
          <tpl fld="0" item="0"/>
        </tpls>
      </n>
      <n v="887831.98" in="0">
        <tpls c="3">
          <tpl fld="2" item="0"/>
          <tpl fld="5" item="89"/>
          <tpl fld="0" item="1"/>
        </tpls>
      </n>
      <n v="515628.53" in="0">
        <tpls c="4">
          <tpl fld="2" item="1"/>
          <tpl fld="5" item="73"/>
          <tpl fld="3" item="8"/>
          <tpl fld="0" item="1"/>
        </tpls>
      </n>
      <n v="8875674.1500000004" in="0">
        <tpls c="3">
          <tpl fld="2" item="0"/>
          <tpl fld="5" item="90"/>
          <tpl fld="0" item="1"/>
        </tpls>
      </n>
      <n v="1223.95" in="0">
        <tpls c="3">
          <tpl fld="1" item="1"/>
          <tpl fld="4" item="257"/>
          <tpl fld="0" item="0"/>
        </tpls>
      </n>
      <n v="19" in="0">
        <tpls c="3">
          <tpl fld="1" item="1"/>
          <tpl fld="4" item="258"/>
          <tpl fld="0" item="0"/>
        </tpls>
      </n>
      <n v="701.94" in="0">
        <tpls c="3">
          <tpl fld="1" item="1"/>
          <tpl fld="4" item="259"/>
          <tpl fld="0" item="0"/>
        </tpls>
      </n>
      <n v="539.51" in="0">
        <tpls c="3">
          <tpl fld="1" item="1"/>
          <tpl fld="4" item="260"/>
          <tpl fld="0" item="0"/>
        </tpls>
      </n>
      <n v="140.80000000000001" in="0">
        <tpls c="3">
          <tpl fld="1" item="1"/>
          <tpl fld="4" item="261"/>
          <tpl fld="0" item="0"/>
        </tpls>
      </n>
      <n v="255.8" in="0">
        <tpls c="3">
          <tpl fld="1" item="1"/>
          <tpl fld="4" item="262"/>
          <tpl fld="0" item="0"/>
        </tpls>
      </n>
      <n v="255.19" in="0">
        <tpls c="3">
          <tpl fld="1" item="1"/>
          <tpl fld="4" item="263"/>
          <tpl fld="0" item="0"/>
        </tpls>
      </n>
      <n v="1591.23" in="0">
        <tpls c="3">
          <tpl fld="1" item="1"/>
          <tpl fld="4" item="264"/>
          <tpl fld="0" item="0"/>
        </tpls>
      </n>
      <n v="46076353.480000004" in="0">
        <tpls c="3">
          <tpl fld="2" item="0"/>
          <tpl fld="5" item="91"/>
          <tpl fld="0" item="1"/>
        </tpls>
      </n>
      <n v="99" in="0">
        <tpls c="3">
          <tpl fld="1" item="1"/>
          <tpl fld="4" item="265"/>
          <tpl fld="0" item="0"/>
        </tpls>
      </n>
      <n v="37.6" in="0">
        <tpls c="3">
          <tpl fld="1" item="1"/>
          <tpl fld="4" item="266"/>
          <tpl fld="0" item="0"/>
        </tpls>
      </n>
      <n v="22413.03" in="0">
        <tpls c="3">
          <tpl fld="1" item="1"/>
          <tpl fld="4" item="267"/>
          <tpl fld="0" item="0"/>
        </tpls>
      </n>
      <n v="11140.36" in="0">
        <tpls c="3">
          <tpl fld="1" item="1"/>
          <tpl fld="4" item="268"/>
          <tpl fld="0" item="0"/>
        </tpls>
      </n>
      <n v="65.7" in="0">
        <tpls c="3">
          <tpl fld="1" item="1"/>
          <tpl fld="4" item="269"/>
          <tpl fld="0" item="0"/>
        </tpls>
      </n>
      <n v="18773.759999999998" in="0">
        <tpls c="3">
          <tpl fld="1" item="1"/>
          <tpl fld="4" item="270"/>
          <tpl fld="0" item="0"/>
        </tpls>
      </n>
      <n v="357.24" in="0">
        <tpls c="3">
          <tpl fld="1" item="1"/>
          <tpl fld="4" item="271"/>
          <tpl fld="0" item="0"/>
        </tpls>
      </n>
      <n v="644.95000000000005" in="0">
        <tpls c="3">
          <tpl fld="1" item="1"/>
          <tpl fld="4" item="272"/>
          <tpl fld="0" item="0"/>
        </tpls>
      </n>
      <n v="477.73" in="0">
        <tpls c="3">
          <tpl fld="1" item="1"/>
          <tpl fld="4" item="273"/>
          <tpl fld="0" item="0"/>
        </tpls>
      </n>
      <n v="482.1" in="0">
        <tpls c="3">
          <tpl fld="1" item="1"/>
          <tpl fld="4" item="274"/>
          <tpl fld="0" item="0"/>
        </tpls>
      </n>
      <n v="6066751.1800000006" in="0">
        <tpls c="3">
          <tpl fld="2" item="0"/>
          <tpl fld="5" item="92"/>
          <tpl fld="0" item="1"/>
        </tpls>
      </n>
      <n v="1927.41" in="0">
        <tpls c="3">
          <tpl fld="1" item="1"/>
          <tpl fld="4" item="275"/>
          <tpl fld="0" item="0"/>
        </tpls>
      </n>
      <n v="4251762.1500000004" in="0">
        <tpls c="3">
          <tpl fld="2" item="0"/>
          <tpl fld="5" item="93"/>
          <tpl fld="0" item="1"/>
        </tpls>
      </n>
      <n v="78587639.320000008" in="0">
        <tpls c="3">
          <tpl fld="2" item="0"/>
          <tpl fld="5" item="94"/>
          <tpl fld="0" item="1"/>
        </tpls>
      </n>
      <n v="69310019.430000007" in="0">
        <tpls c="3">
          <tpl fld="2" item="0"/>
          <tpl fld="5" item="95"/>
          <tpl fld="0" item="1"/>
        </tpls>
      </n>
      <n v="88410445.909999996" in="0">
        <tpls c="3">
          <tpl fld="2" item="0"/>
          <tpl fld="5" item="96"/>
          <tpl fld="0" item="1"/>
        </tpls>
      </n>
      <n v="213.4" in="0">
        <tpls c="3">
          <tpl fld="1" item="1"/>
          <tpl fld="4" item="276"/>
          <tpl fld="0" item="0"/>
        </tpls>
      </n>
      <n v="23150882.470000003" in="0">
        <tpls c="3">
          <tpl fld="2" item="0"/>
          <tpl fld="5" item="97"/>
          <tpl fld="0" item="1"/>
        </tpls>
      </n>
      <n v="23879950.400000002" in="0">
        <tpls c="3">
          <tpl fld="2" item="0"/>
          <tpl fld="5" item="98"/>
          <tpl fld="0" item="1"/>
        </tpls>
      </n>
      <n v="2926075.65" in="0">
        <tpls c="3">
          <tpl fld="2" item="0"/>
          <tpl fld="5" item="99"/>
          <tpl fld="0" item="1"/>
        </tpls>
      </n>
      <n v="58205252.390000001" in="0">
        <tpls c="3">
          <tpl fld="2" item="0"/>
          <tpl fld="5" item="100"/>
          <tpl fld="0" item="1"/>
        </tpls>
      </n>
      <n v="14997312.25" in="0">
        <tpls c="3">
          <tpl fld="2" item="0"/>
          <tpl fld="5" item="101"/>
          <tpl fld="0" item="1"/>
        </tpls>
      </n>
      <n v="4148394.52" in="0">
        <tpls c="3">
          <tpl fld="2" item="0"/>
          <tpl fld="5" item="102"/>
          <tpl fld="0" item="1"/>
        </tpls>
      </n>
      <n v="1181363.5899999999" in="0">
        <tpls c="3">
          <tpl fld="2" item="0"/>
          <tpl fld="5" item="103"/>
          <tpl fld="0" item="1"/>
        </tpls>
      </n>
      <n v="17455.61" in="0">
        <tpls c="3">
          <tpl fld="1" item="1"/>
          <tpl fld="4" item="277"/>
          <tpl fld="0" item="0"/>
        </tpls>
      </n>
      <n v="17404202.809999999" in="0">
        <tpls c="3">
          <tpl fld="2" item="0"/>
          <tpl fld="5" item="104"/>
          <tpl fld="0" item="1"/>
        </tpls>
      </n>
      <n v="108541258.30000001" in="0">
        <tpls c="3">
          <tpl fld="2" item="0"/>
          <tpl fld="5" item="105"/>
          <tpl fld="0" item="1"/>
        </tpls>
      </n>
      <n v="915143.40999999992" in="0">
        <tpls c="3">
          <tpl fld="2" item="0"/>
          <tpl fld="5" item="106"/>
          <tpl fld="0" item="1"/>
        </tpls>
      </n>
      <n v="357717914.56" in="0">
        <tpls c="3">
          <tpl fld="2" item="0"/>
          <tpl fld="5" item="107"/>
          <tpl fld="0" item="1"/>
        </tpls>
      </n>
      <n v="512239.88" in="0">
        <tpls c="3">
          <tpl fld="2" item="0"/>
          <tpl fld="5" item="108"/>
          <tpl fld="0" item="1"/>
        </tpls>
      </n>
      <n v="155731016.77000001" in="0">
        <tpls c="3">
          <tpl fld="2" item="0"/>
          <tpl fld="5" item="109"/>
          <tpl fld="0" item="1"/>
        </tpls>
      </n>
      <n v="92990715.439999998" in="0">
        <tpls c="3">
          <tpl fld="2" item="0"/>
          <tpl fld="5" item="110"/>
          <tpl fld="0" item="1"/>
        </tpls>
      </n>
      <n v="9890528.7899999991" in="0">
        <tpls c="3">
          <tpl fld="2" item="0"/>
          <tpl fld="5" item="111"/>
          <tpl fld="0" item="1"/>
        </tpls>
      </n>
      <n v="7626814.2000000002" in="0">
        <tpls c="3">
          <tpl fld="2" item="0"/>
          <tpl fld="5" item="112"/>
          <tpl fld="0" item="1"/>
        </tpls>
      </n>
      <n v="31996078.800000001" in="0">
        <tpls c="3">
          <tpl fld="2" item="0"/>
          <tpl fld="5" item="113"/>
          <tpl fld="0" item="1"/>
        </tpls>
      </n>
      <n v="12042345.879999999" in="0">
        <tpls c="3">
          <tpl fld="2" item="0"/>
          <tpl fld="5" item="114"/>
          <tpl fld="0" item="1"/>
        </tpls>
      </n>
      <n v="5142927.7299999995" in="0">
        <tpls c="3">
          <tpl fld="2" item="0"/>
          <tpl fld="5" item="115"/>
          <tpl fld="0" item="1"/>
        </tpls>
      </n>
      <n v="2746.36" in="0">
        <tpls c="3">
          <tpl fld="1" item="1"/>
          <tpl fld="4" item="278"/>
          <tpl fld="0" item="0"/>
        </tpls>
      </n>
      <n v="9598514.8300000001" in="0">
        <tpls c="3">
          <tpl fld="2" item="0"/>
          <tpl fld="5" item="116"/>
          <tpl fld="0" item="1"/>
        </tpls>
      </n>
      <n v="8331782.0700000003" in="0">
        <tpls c="3">
          <tpl fld="2" item="0"/>
          <tpl fld="5" item="117"/>
          <tpl fld="0" item="1"/>
        </tpls>
      </n>
      <n v="6723834.2800000012" in="0">
        <tpls c="3">
          <tpl fld="2" item="0"/>
          <tpl fld="5" item="118"/>
          <tpl fld="0" item="1"/>
        </tpls>
      </n>
      <n v="85.91" in="0">
        <tpls c="3">
          <tpl fld="1" item="1"/>
          <tpl fld="4" item="279"/>
          <tpl fld="0" item="0"/>
        </tpls>
      </n>
      <n v="209632155.87" in="0">
        <tpls c="3">
          <tpl fld="2" item="0"/>
          <tpl fld="5" item="119"/>
          <tpl fld="0" item="1"/>
        </tpls>
      </n>
      <n v="26.7" in="0">
        <tpls c="3">
          <tpl fld="1" item="1"/>
          <tpl fld="4" item="280"/>
          <tpl fld="0" item="0"/>
        </tpls>
      </n>
      <n v="55562907.060000002" in="0">
        <tpls c="3">
          <tpl fld="2" item="0"/>
          <tpl fld="5" item="120"/>
          <tpl fld="0" item="1"/>
        </tpls>
      </n>
      <n v="993230.80999999982" in="0">
        <tpls c="3">
          <tpl fld="2" item="0"/>
          <tpl fld="5" item="121"/>
          <tpl fld="0" item="1"/>
        </tpls>
      </n>
      <n v="69736548.109999985" in="0">
        <tpls c="3">
          <tpl fld="2" item="0"/>
          <tpl fld="5" item="122"/>
          <tpl fld="0" item="1"/>
        </tpls>
      </n>
      <n v="64380931.489999995" in="0">
        <tpls c="3">
          <tpl fld="2" item="0"/>
          <tpl fld="5" item="123"/>
          <tpl fld="0" item="1"/>
        </tpls>
      </n>
      <n v="35444384.229999997" in="0">
        <tpls c="3">
          <tpl fld="2" item="0"/>
          <tpl fld="5" item="124"/>
          <tpl fld="0" item="1"/>
        </tpls>
      </n>
      <n v="17602.64" in="0">
        <tpls c="3">
          <tpl fld="1" item="1"/>
          <tpl fld="4" item="281"/>
          <tpl fld="0" item="0"/>
        </tpls>
      </n>
      <n v="7102.95" in="0">
        <tpls c="3">
          <tpl fld="1" item="1"/>
          <tpl fld="4" item="282"/>
          <tpl fld="0" item="0"/>
        </tpls>
      </n>
      <n v="802.94" in="0">
        <tpls c="3">
          <tpl fld="1" item="1"/>
          <tpl fld="4" item="283"/>
          <tpl fld="0" item="0"/>
        </tpls>
      </n>
      <n v="189957747.50999996" in="0">
        <tpls c="3">
          <tpl fld="2" item="0"/>
          <tpl fld="5" item="125"/>
          <tpl fld="0" item="1"/>
        </tpls>
      </n>
      <n v="398773721.10000002" in="0">
        <tpls c="3">
          <tpl fld="2" item="0"/>
          <tpl fld="5" item="126"/>
          <tpl fld="0" item="1"/>
        </tpls>
      </n>
      <n v="12244599.52" in="0">
        <tpls c="3">
          <tpl fld="2" item="0"/>
          <tpl fld="5" item="127"/>
          <tpl fld="0" item="1"/>
        </tpls>
      </n>
      <n v="150.79" in="0">
        <tpls c="3">
          <tpl fld="1" item="1"/>
          <tpl fld="4" item="284"/>
          <tpl fld="0" item="0"/>
        </tpls>
      </n>
      <n v="364645625.55000007" in="0">
        <tpls c="3">
          <tpl fld="2" item="0"/>
          <tpl fld="5" item="128"/>
          <tpl fld="0" item="1"/>
        </tpls>
      </n>
      <n v="1831847.75" in="0">
        <tpls c="3">
          <tpl fld="2" item="0"/>
          <tpl fld="5" item="129"/>
          <tpl fld="0" item="1"/>
        </tpls>
      </n>
      <n v="13108182.250000002" in="0">
        <tpls c="3">
          <tpl fld="2" item="0"/>
          <tpl fld="5" item="130"/>
          <tpl fld="0" item="1"/>
        </tpls>
      </n>
      <n v="48439196.809999995" in="0">
        <tpls c="3">
          <tpl fld="2" item="0"/>
          <tpl fld="5" item="131"/>
          <tpl fld="0" item="1"/>
        </tpls>
      </n>
      <n v="29527519.900000002" in="0">
        <tpls c="3">
          <tpl fld="2" item="0"/>
          <tpl fld="5" item="132"/>
          <tpl fld="0" item="1"/>
        </tpls>
      </n>
      <n v="265.58" in="0">
        <tpls c="3">
          <tpl fld="1" item="1"/>
          <tpl fld="4" item="285"/>
          <tpl fld="0" item="0"/>
        </tpls>
      </n>
      <n v="410.06" in="0">
        <tpls c="3">
          <tpl fld="1" item="1"/>
          <tpl fld="4" item="286"/>
          <tpl fld="0" item="0"/>
        </tpls>
      </n>
      <n v="30416475.280000001" in="0">
        <tpls c="3">
          <tpl fld="2" item="0"/>
          <tpl fld="5" item="133"/>
          <tpl fld="0" item="1"/>
        </tpls>
      </n>
      <n v="425765155.65999997" in="0">
        <tpls c="3">
          <tpl fld="2" item="0"/>
          <tpl fld="5" item="134"/>
          <tpl fld="0" item="1"/>
        </tpls>
      </n>
      <n v="26844480.259999998" in="0">
        <tpls c="3">
          <tpl fld="2" item="0"/>
          <tpl fld="5" item="135"/>
          <tpl fld="0" item="1"/>
        </tpls>
      </n>
      <n v="19971296.590000004" in="0">
        <tpls c="3">
          <tpl fld="2" item="0"/>
          <tpl fld="5" item="136"/>
          <tpl fld="0" item="1"/>
        </tpls>
      </n>
      <n v="2899370.2800000003" in="0">
        <tpls c="3">
          <tpl fld="2" item="0"/>
          <tpl fld="5" item="137"/>
          <tpl fld="0" item="1"/>
        </tpls>
      </n>
      <n v="287849868.93999994" in="0">
        <tpls c="3">
          <tpl fld="2" item="0"/>
          <tpl fld="5" item="138"/>
          <tpl fld="0" item="1"/>
        </tpls>
      </n>
      <n v="567456286.47000003" in="0">
        <tpls c="3">
          <tpl fld="2" item="0"/>
          <tpl fld="5" item="139"/>
          <tpl fld="0" item="1"/>
        </tpls>
      </n>
      <n v="3971565.4999999995" in="0">
        <tpls c="3">
          <tpl fld="2" item="0"/>
          <tpl fld="5" item="140"/>
          <tpl fld="0" item="1"/>
        </tpls>
      </n>
      <n v="221.85" in="0">
        <tpls c="3">
          <tpl fld="1" item="1"/>
          <tpl fld="4" item="287"/>
          <tpl fld="0" item="0"/>
        </tpls>
      </n>
      <n v="7186002.8999999994" in="0">
        <tpls c="3">
          <tpl fld="2" item="0"/>
          <tpl fld="5" item="141"/>
          <tpl fld="0" item="1"/>
        </tpls>
      </n>
      <n v="55851151.360000007" in="0">
        <tpls c="3">
          <tpl fld="2" item="0"/>
          <tpl fld="5" item="142"/>
          <tpl fld="0" item="1"/>
        </tpls>
      </n>
      <n v="152.35" in="0">
        <tpls c="3">
          <tpl fld="1" item="1"/>
          <tpl fld="4" item="288"/>
          <tpl fld="0" item="0"/>
        </tpls>
      </n>
      <n v="40777287.900000006" in="0">
        <tpls c="3">
          <tpl fld="2" item="0"/>
          <tpl fld="5" item="143"/>
          <tpl fld="0" item="1"/>
        </tpls>
      </n>
      <n v="363.99" in="0">
        <tpls c="3">
          <tpl fld="1" item="1"/>
          <tpl fld="4" item="289"/>
          <tpl fld="0" item="0"/>
        </tpls>
      </n>
      <n v="3074511.88" in="0">
        <tpls c="3">
          <tpl fld="2" item="0"/>
          <tpl fld="5" item="144"/>
          <tpl fld="0" item="1"/>
        </tpls>
      </n>
      <n v="3792776.41" in="0">
        <tpls c="3">
          <tpl fld="2" item="0"/>
          <tpl fld="5" item="145"/>
          <tpl fld="0" item="1"/>
        </tpls>
      </n>
      <n v="4415.28" in="0">
        <tpls c="3">
          <tpl fld="1" item="1"/>
          <tpl fld="4" item="290"/>
          <tpl fld="0" item="0"/>
        </tpls>
      </n>
      <n v="10.36" in="0">
        <tpls c="3">
          <tpl fld="1" item="1"/>
          <tpl fld="4" item="291"/>
          <tpl fld="0" item="0"/>
        </tpls>
      </n>
      <n v="1868177.83" in="0">
        <tpls c="3">
          <tpl fld="2" item="0"/>
          <tpl fld="5" item="146"/>
          <tpl fld="0" item="1"/>
        </tpls>
      </n>
      <n v="6746891.8899999997" in="0">
        <tpls c="3">
          <tpl fld="2" item="0"/>
          <tpl fld="5" item="147"/>
          <tpl fld="0" item="1"/>
        </tpls>
      </n>
      <n v="26289640.070000004" in="0">
        <tpls c="3">
          <tpl fld="2" item="0"/>
          <tpl fld="5" item="148"/>
          <tpl fld="0" item="1"/>
        </tpls>
      </n>
      <n v="561197798.28999996" in="0">
        <tpls c="3">
          <tpl fld="2" item="0"/>
          <tpl fld="5" item="149"/>
          <tpl fld="0" item="1"/>
        </tpls>
      </n>
      <n v="164359202.34999999" in="0">
        <tpls c="3">
          <tpl fld="2" item="0"/>
          <tpl fld="5" item="150"/>
          <tpl fld="0" item="1"/>
        </tpls>
      </n>
      <n v="84524973.069999993" in="0">
        <tpls c="3">
          <tpl fld="2" item="0"/>
          <tpl fld="5" item="151"/>
          <tpl fld="0" item="1"/>
        </tpls>
      </n>
      <n v="232773735.97000003" in="0">
        <tpls c="3">
          <tpl fld="2" item="0"/>
          <tpl fld="5" item="152"/>
          <tpl fld="0" item="1"/>
        </tpls>
      </n>
      <n v="173877008.88" in="0">
        <tpls c="3">
          <tpl fld="2" item="0"/>
          <tpl fld="5" item="153"/>
          <tpl fld="0" item="1"/>
        </tpls>
      </n>
      <n v="11288262.24" in="0">
        <tpls c="3">
          <tpl fld="2" item="0"/>
          <tpl fld="5" item="154"/>
          <tpl fld="0" item="1"/>
        </tpls>
      </n>
      <n v="331.2" in="0">
        <tpls c="3">
          <tpl fld="1" item="1"/>
          <tpl fld="4" item="292"/>
          <tpl fld="0" item="0"/>
        </tpls>
      </n>
      <n v="10481119.019999998" in="0">
        <tpls c="3">
          <tpl fld="2" item="0"/>
          <tpl fld="5" item="155"/>
          <tpl fld="0" item="1"/>
        </tpls>
      </n>
      <n v="4618.8999999999996" in="0">
        <tpls c="3">
          <tpl fld="1" item="1"/>
          <tpl fld="4" item="293"/>
          <tpl fld="0" item="0"/>
        </tpls>
      </n>
      <n v="54408664.189999998" in="0">
        <tpls c="3">
          <tpl fld="2" item="0"/>
          <tpl fld="5" item="156"/>
          <tpl fld="0" item="1"/>
        </tpls>
      </n>
      <n v="5384.26" in="0">
        <tpls c="3">
          <tpl fld="1" item="1"/>
          <tpl fld="4" item="294"/>
          <tpl fld="0" item="0"/>
        </tpls>
      </n>
      <n v="236646123.53" in="0">
        <tpls c="3">
          <tpl fld="2" item="0"/>
          <tpl fld="5" item="157"/>
          <tpl fld="0" item="1"/>
        </tpls>
      </n>
      <n v="90.3" in="0">
        <tpls c="3">
          <tpl fld="1" item="1"/>
          <tpl fld="4" item="295"/>
          <tpl fld="0" item="0"/>
        </tpls>
      </n>
      <n v="416164650.38" in="0">
        <tpls c="3">
          <tpl fld="2" item="0"/>
          <tpl fld="5" item="158"/>
          <tpl fld="0" item="1"/>
        </tpls>
      </n>
      <n v="24526194.57" in="0">
        <tpls c="3">
          <tpl fld="2" item="0"/>
          <tpl fld="5" item="159"/>
          <tpl fld="0" item="1"/>
        </tpls>
      </n>
      <n v="2554568.3300000005" in="0">
        <tpls c="3">
          <tpl fld="2" item="0"/>
          <tpl fld="5" item="160"/>
          <tpl fld="0" item="1"/>
        </tpls>
      </n>
      <n v="10481369.370000001" in="0">
        <tpls c="3">
          <tpl fld="2" item="0"/>
          <tpl fld="5" item="161"/>
          <tpl fld="0" item="1"/>
        </tpls>
      </n>
      <n v="7933453.1600000001" in="0">
        <tpls c="3">
          <tpl fld="2" item="0"/>
          <tpl fld="5" item="162"/>
          <tpl fld="0" item="1"/>
        </tpls>
      </n>
      <n v="44772416.710000001" in="0">
        <tpls c="3">
          <tpl fld="2" item="0"/>
          <tpl fld="5" item="163"/>
          <tpl fld="0" item="1"/>
        </tpls>
      </n>
      <n v="5723676.5899999999" in="0">
        <tpls c="3">
          <tpl fld="2" item="0"/>
          <tpl fld="5" item="164"/>
          <tpl fld="0" item="1"/>
        </tpls>
      </n>
      <n v="38964976.200000003" in="0">
        <tpls c="3">
          <tpl fld="2" item="0"/>
          <tpl fld="5" item="165"/>
          <tpl fld="0" item="1"/>
        </tpls>
      </n>
      <n v="751.38" in="0">
        <tpls c="3">
          <tpl fld="1" item="1"/>
          <tpl fld="4" item="296"/>
          <tpl fld="0" item="0"/>
        </tpls>
      </n>
      <n v="14730113.759999998" in="0">
        <tpls c="3">
          <tpl fld="2" item="0"/>
          <tpl fld="5" item="166"/>
          <tpl fld="0" item="1"/>
        </tpls>
      </n>
      <n v="16721888.389999999" in="0">
        <tpls c="3">
          <tpl fld="2" item="0"/>
          <tpl fld="5" item="167"/>
          <tpl fld="0" item="1"/>
        </tpls>
      </n>
      <n v="4285534.4300000006" in="0">
        <tpls c="3">
          <tpl fld="2" item="0"/>
          <tpl fld="5" item="168"/>
          <tpl fld="0" item="1"/>
        </tpls>
      </n>
      <n v="13060178.779999999" in="0">
        <tpls c="3">
          <tpl fld="2" item="0"/>
          <tpl fld="5" item="169"/>
          <tpl fld="0" item="1"/>
        </tpls>
      </n>
      <n v="13839031.460000003" in="0">
        <tpls c="3">
          <tpl fld="2" item="0"/>
          <tpl fld="5" item="170"/>
          <tpl fld="0" item="1"/>
        </tpls>
      </n>
      <n v="21198634.929999996" in="0">
        <tpls c="3">
          <tpl fld="2" item="0"/>
          <tpl fld="5" item="171"/>
          <tpl fld="0" item="1"/>
        </tpls>
      </n>
      <n v="143239851.28" in="0">
        <tpls c="3">
          <tpl fld="2" item="0"/>
          <tpl fld="5" item="172"/>
          <tpl fld="0" item="1"/>
        </tpls>
      </n>
      <n v="45944382.68" in="0">
        <tpls c="3">
          <tpl fld="2" item="0"/>
          <tpl fld="5" item="173"/>
          <tpl fld="0" item="1"/>
        </tpls>
      </n>
      <n v="79415721.949999988" in="0">
        <tpls c="3">
          <tpl fld="2" item="0"/>
          <tpl fld="5" item="174"/>
          <tpl fld="0" item="1"/>
        </tpls>
      </n>
      <n v="4563626.93" in="0">
        <tpls c="3">
          <tpl fld="2" item="0"/>
          <tpl fld="5" item="175"/>
          <tpl fld="0" item="1"/>
        </tpls>
      </n>
      <n v="3424472.84" in="0">
        <tpls c="3">
          <tpl fld="2" item="0"/>
          <tpl fld="5" item="176"/>
          <tpl fld="0" item="1"/>
        </tpls>
      </n>
      <n v="3207991.1300000004" in="0">
        <tpls c="3">
          <tpl fld="2" item="0"/>
          <tpl fld="5" item="177"/>
          <tpl fld="0" item="1"/>
        </tpls>
      </n>
      <n v="737.08" in="0">
        <tpls c="3">
          <tpl fld="1" item="1"/>
          <tpl fld="4" item="297"/>
          <tpl fld="0" item="0"/>
        </tpls>
      </n>
      <n v="9265374.8500000015" in="0">
        <tpls c="3">
          <tpl fld="2" item="0"/>
          <tpl fld="5" item="178"/>
          <tpl fld="0" item="1"/>
        </tpls>
      </n>
      <n v="62439396.080000006" in="0">
        <tpls c="3">
          <tpl fld="2" item="0"/>
          <tpl fld="5" item="179"/>
          <tpl fld="0" item="1"/>
        </tpls>
      </n>
      <n v="8177953.4299999988" in="0">
        <tpls c="3">
          <tpl fld="2" item="0"/>
          <tpl fld="5" item="180"/>
          <tpl fld="0" item="1"/>
        </tpls>
      </n>
      <n v="5379.73" in="0">
        <tpls c="3">
          <tpl fld="1" item="1"/>
          <tpl fld="4" item="298"/>
          <tpl fld="0" item="0"/>
        </tpls>
      </n>
      <n v="23545095.159999996" in="0">
        <tpls c="3">
          <tpl fld="2" item="0"/>
          <tpl fld="5" item="181"/>
          <tpl fld="0" item="1"/>
        </tpls>
      </n>
      <n v="6487718.669999999" in="0">
        <tpls c="3">
          <tpl fld="2" item="0"/>
          <tpl fld="5" item="182"/>
          <tpl fld="0" item="1"/>
        </tpls>
      </n>
      <n v="86401868.450000018" in="0">
        <tpls c="3">
          <tpl fld="2" item="0"/>
          <tpl fld="5" item="183"/>
          <tpl fld="0" item="1"/>
        </tpls>
      </n>
      <n v="16023431.050000003" in="0">
        <tpls c="3">
          <tpl fld="2" item="0"/>
          <tpl fld="5" item="184"/>
          <tpl fld="0" item="1"/>
        </tpls>
      </n>
      <n v="415118678.72000003" in="0">
        <tpls c="3">
          <tpl fld="2" item="0"/>
          <tpl fld="5" item="185"/>
          <tpl fld="0" item="1"/>
        </tpls>
      </n>
      <n v="55572993.859999992" in="0">
        <tpls c="3">
          <tpl fld="2" item="0"/>
          <tpl fld="5" item="186"/>
          <tpl fld="0" item="1"/>
        </tpls>
      </n>
      <n v="1640722.2500000002" in="0">
        <tpls c="3">
          <tpl fld="2" item="0"/>
          <tpl fld="5" item="187"/>
          <tpl fld="0" item="1"/>
        </tpls>
      </n>
      <n v="63903976.410000004" in="0">
        <tpls c="3">
          <tpl fld="2" item="0"/>
          <tpl fld="5" item="188"/>
          <tpl fld="0" item="1"/>
        </tpls>
      </n>
      <n v="13976162.289999999" in="0">
        <tpls c="3">
          <tpl fld="2" item="0"/>
          <tpl fld="5" item="189"/>
          <tpl fld="0" item="1"/>
        </tpls>
      </n>
      <n v="1476107.51" in="0">
        <tpls c="3">
          <tpl fld="2" item="0"/>
          <tpl fld="5" item="190"/>
          <tpl fld="0" item="1"/>
        </tpls>
      </n>
      <n v="21228412.809999999" in="0">
        <tpls c="3">
          <tpl fld="2" item="0"/>
          <tpl fld="5" item="191"/>
          <tpl fld="0" item="1"/>
        </tpls>
      </n>
      <n v="967322.37" in="0">
        <tpls c="3">
          <tpl fld="2" item="0"/>
          <tpl fld="5" item="192"/>
          <tpl fld="0" item="1"/>
        </tpls>
      </n>
      <n v="311.60000000000002" in="0">
        <tpls c="3">
          <tpl fld="1" item="1"/>
          <tpl fld="4" item="299"/>
          <tpl fld="0" item="0"/>
        </tpls>
      </n>
      <n v="616.85" in="0">
        <tpls c="3">
          <tpl fld="1" item="1"/>
          <tpl fld="4" item="300"/>
          <tpl fld="0" item="0"/>
        </tpls>
      </n>
      <n v="3498716.4899999998" in="0">
        <tpls c="3">
          <tpl fld="2" item="0"/>
          <tpl fld="5" item="193"/>
          <tpl fld="0" item="1"/>
        </tpls>
      </n>
      <n v="4043.48" in="0">
        <tpls c="3">
          <tpl fld="1" item="1"/>
          <tpl fld="4" item="301"/>
          <tpl fld="0" item="0"/>
        </tpls>
      </n>
      <n v="3568380.2800000003" in="0">
        <tpls c="3">
          <tpl fld="2" item="0"/>
          <tpl fld="5" item="194"/>
          <tpl fld="0" item="1"/>
        </tpls>
      </n>
      <n v="29151885.990000002" in="0">
        <tpls c="3">
          <tpl fld="2" item="0"/>
          <tpl fld="5" item="195"/>
          <tpl fld="0" item="1"/>
        </tpls>
      </n>
      <n v="3001.65" in="0">
        <tpls c="3">
          <tpl fld="1" item="1"/>
          <tpl fld="4" item="302"/>
          <tpl fld="0" item="0"/>
        </tpls>
      </n>
      <n v="8000926.4500000011" in="0">
        <tpls c="3">
          <tpl fld="2" item="0"/>
          <tpl fld="5" item="196"/>
          <tpl fld="0" item="1"/>
        </tpls>
      </n>
      <n v="311306708.60999995" in="0">
        <tpls c="3">
          <tpl fld="2" item="0"/>
          <tpl fld="5" item="197"/>
          <tpl fld="0" item="1"/>
        </tpls>
      </n>
      <n v="66405675.32" in="0">
        <tpls c="3">
          <tpl fld="2" item="0"/>
          <tpl fld="5" item="198"/>
          <tpl fld="0" item="1"/>
        </tpls>
      </n>
      <n v="16802970.489999998" in="0">
        <tpls c="3">
          <tpl fld="2" item="0"/>
          <tpl fld="5" item="199"/>
          <tpl fld="0" item="1"/>
        </tpls>
      </n>
      <n v="3469825.32" in="0">
        <tpls c="3">
          <tpl fld="2" item="0"/>
          <tpl fld="5" item="200"/>
          <tpl fld="0" item="1"/>
        </tpls>
      </n>
      <n v="44624148.339999996" in="0">
        <tpls c="3">
          <tpl fld="2" item="0"/>
          <tpl fld="5" item="201"/>
          <tpl fld="0" item="1"/>
        </tpls>
      </n>
      <n v="3717869.21" in="0">
        <tpls c="3">
          <tpl fld="2" item="0"/>
          <tpl fld="5" item="202"/>
          <tpl fld="0" item="1"/>
        </tpls>
      </n>
      <n v="5021982.0399999991" in="0">
        <tpls c="3">
          <tpl fld="2" item="0"/>
          <tpl fld="5" item="203"/>
          <tpl fld="0" item="1"/>
        </tpls>
      </n>
      <n v="58.9" in="0">
        <tpls c="3">
          <tpl fld="1" item="1"/>
          <tpl fld="4" item="303"/>
          <tpl fld="0" item="0"/>
        </tpls>
      </n>
      <n v="201.41" in="0">
        <tpls c="3">
          <tpl fld="1" item="1"/>
          <tpl fld="4" item="304"/>
          <tpl fld="0" item="0"/>
        </tpls>
      </n>
      <n v="9508734.3000000007" in="0">
        <tpls c="3">
          <tpl fld="2" item="0"/>
          <tpl fld="5" item="204"/>
          <tpl fld="0" item="1"/>
        </tpls>
      </n>
      <n v="20110566.23" in="0">
        <tpls c="3">
          <tpl fld="2" item="0"/>
          <tpl fld="5" item="205"/>
          <tpl fld="0" item="1"/>
        </tpls>
      </n>
      <n v="2383583.8600000003" in="0">
        <tpls c="3">
          <tpl fld="2" item="0"/>
          <tpl fld="5" item="206"/>
          <tpl fld="0" item="1"/>
        </tpls>
      </n>
      <n v="259991427.83999997" in="0">
        <tpls c="3">
          <tpl fld="2" item="0"/>
          <tpl fld="5" item="207"/>
          <tpl fld="0" item="1"/>
        </tpls>
      </n>
      <n v="3067112.4" in="0">
        <tpls c="3">
          <tpl fld="2" item="0"/>
          <tpl fld="5" item="208"/>
          <tpl fld="0" item="1"/>
        </tpls>
      </n>
      <n v="13672387.09" in="0">
        <tpls c="3">
          <tpl fld="2" item="0"/>
          <tpl fld="5" item="209"/>
          <tpl fld="0" item="1"/>
        </tpls>
      </n>
      <n v="167022571.95999998" in="0">
        <tpls c="3">
          <tpl fld="2" item="0"/>
          <tpl fld="5" item="210"/>
          <tpl fld="0" item="1"/>
        </tpls>
      </n>
      <n v="19609783.93" in="0">
        <tpls c="3">
          <tpl fld="2" item="0"/>
          <tpl fld="5" item="211"/>
          <tpl fld="0" item="1"/>
        </tpls>
      </n>
      <n v="5583686.54" in="0">
        <tpls c="3">
          <tpl fld="2" item="0"/>
          <tpl fld="5" item="212"/>
          <tpl fld="0" item="1"/>
        </tpls>
      </n>
      <n v="47806341.419999994" in="0">
        <tpls c="3">
          <tpl fld="2" item="0"/>
          <tpl fld="5" item="213"/>
          <tpl fld="0" item="1"/>
        </tpls>
      </n>
      <n v="401828042.38999999" in="0">
        <tpls c="3">
          <tpl fld="2" item="0"/>
          <tpl fld="5" item="214"/>
          <tpl fld="0" item="1"/>
        </tpls>
      </n>
      <n v="402.34" in="0">
        <tpls c="3">
          <tpl fld="1" item="1"/>
          <tpl fld="4" item="305"/>
          <tpl fld="0" item="0"/>
        </tpls>
      </n>
      <n v="100242473.5" in="0">
        <tpls c="3">
          <tpl fld="2" item="0"/>
          <tpl fld="5" item="215"/>
          <tpl fld="0" item="1"/>
        </tpls>
      </n>
      <n v="10716736.649999999" in="0">
        <tpls c="3">
          <tpl fld="2" item="0"/>
          <tpl fld="5" item="216"/>
          <tpl fld="0" item="1"/>
        </tpls>
      </n>
      <n v="2001.28" in="0">
        <tpls c="3">
          <tpl fld="1" item="1"/>
          <tpl fld="4" item="306"/>
          <tpl fld="0" item="0"/>
        </tpls>
      </n>
      <n v="3891296.6299999994" in="0">
        <tpls c="3">
          <tpl fld="2" item="0"/>
          <tpl fld="5" item="217"/>
          <tpl fld="0" item="1"/>
        </tpls>
      </n>
      <n v="111094980" in="0">
        <tpls c="3">
          <tpl fld="2" item="0"/>
          <tpl fld="5" item="218"/>
          <tpl fld="0" item="1"/>
        </tpls>
      </n>
      <n v="2979284.04" in="0">
        <tpls c="3">
          <tpl fld="2" item="0"/>
          <tpl fld="5" item="219"/>
          <tpl fld="0" item="1"/>
        </tpls>
      </n>
      <n v="5485.85" in="0">
        <tpls c="3">
          <tpl fld="1" item="1"/>
          <tpl fld="4" item="307"/>
          <tpl fld="0" item="0"/>
        </tpls>
      </n>
      <n v="22832.76" in="0">
        <tpls c="3">
          <tpl fld="1" item="1"/>
          <tpl fld="4" item="308"/>
          <tpl fld="0" item="0"/>
        </tpls>
      </n>
      <n v="34003074.540000007" in="0">
        <tpls c="3">
          <tpl fld="2" item="0"/>
          <tpl fld="5" item="220"/>
          <tpl fld="0" item="1"/>
        </tpls>
      </n>
      <n v="22228600.169999994" in="0">
        <tpls c="3">
          <tpl fld="2" item="0"/>
          <tpl fld="5" item="221"/>
          <tpl fld="0" item="1"/>
        </tpls>
      </n>
      <n v="690484.16999999993" in="0">
        <tpls c="3">
          <tpl fld="2" item="0"/>
          <tpl fld="5" item="222"/>
          <tpl fld="0" item="1"/>
        </tpls>
      </n>
      <n v="528.59" in="0">
        <tpls c="3">
          <tpl fld="1" item="1"/>
          <tpl fld="4" item="309"/>
          <tpl fld="0" item="0"/>
        </tpls>
      </n>
      <n v="27018529.579999998" in="0">
        <tpls c="3">
          <tpl fld="2" item="0"/>
          <tpl fld="5" item="223"/>
          <tpl fld="0" item="1"/>
        </tpls>
      </n>
      <n v="3214073.19" in="0">
        <tpls c="3">
          <tpl fld="2" item="0"/>
          <tpl fld="5" item="224"/>
          <tpl fld="0" item="1"/>
        </tpls>
      </n>
      <n v="38563760.619999997" in="0">
        <tpls c="3">
          <tpl fld="2" item="0"/>
          <tpl fld="5" item="225"/>
          <tpl fld="0" item="1"/>
        </tpls>
      </n>
      <n v="11624409.76" in="0">
        <tpls c="3">
          <tpl fld="2" item="0"/>
          <tpl fld="5" item="226"/>
          <tpl fld="0" item="1"/>
        </tpls>
      </n>
      <n v="221262010.48999998" in="0">
        <tpls c="3">
          <tpl fld="2" item="0"/>
          <tpl fld="5" item="227"/>
          <tpl fld="0" item="1"/>
        </tpls>
      </n>
      <n v="32104154.410000008" in="0">
        <tpls c="3">
          <tpl fld="2" item="0"/>
          <tpl fld="5" item="228"/>
          <tpl fld="0" item="1"/>
        </tpls>
      </n>
      <n v="313136066.79000002" in="0">
        <tpls c="3">
          <tpl fld="2" item="0"/>
          <tpl fld="5" item="229"/>
          <tpl fld="0" item="1"/>
        </tpls>
      </n>
      <n v="2934.26" in="0">
        <tpls c="3">
          <tpl fld="1" item="1"/>
          <tpl fld="4" item="310"/>
          <tpl fld="0" item="0"/>
        </tpls>
      </n>
      <n v="1678.73" in="0">
        <tpls c="3">
          <tpl fld="1" item="1"/>
          <tpl fld="4" item="311"/>
          <tpl fld="0" item="0"/>
        </tpls>
      </n>
      <n v="6500951.96" in="0">
        <tpls c="3">
          <tpl fld="2" item="0"/>
          <tpl fld="5" item="230"/>
          <tpl fld="0" item="1"/>
        </tpls>
      </n>
      <n v="14439772.209999997" in="0">
        <tpls c="3">
          <tpl fld="2" item="0"/>
          <tpl fld="5" item="231"/>
          <tpl fld="0" item="1"/>
        </tpls>
      </n>
      <n v="10849381.459999999" in="0">
        <tpls c="3">
          <tpl fld="2" item="0"/>
          <tpl fld="5" item="232"/>
          <tpl fld="0" item="1"/>
        </tpls>
      </n>
      <n v="9678721.25" in="0">
        <tpls c="3">
          <tpl fld="2" item="0"/>
          <tpl fld="5" item="233"/>
          <tpl fld="0" item="1"/>
        </tpls>
      </n>
      <n v="5803244.5899999989" in="0">
        <tpls c="3">
          <tpl fld="2" item="0"/>
          <tpl fld="5" item="234"/>
          <tpl fld="0" item="1"/>
        </tpls>
      </n>
      <n v="5916.16" in="0">
        <tpls c="3">
          <tpl fld="1" item="1"/>
          <tpl fld="4" item="312"/>
          <tpl fld="0" item="0"/>
        </tpls>
      </n>
      <n v="12475755.869999999" in="0">
        <tpls c="3">
          <tpl fld="2" item="0"/>
          <tpl fld="5" item="235"/>
          <tpl fld="0" item="1"/>
        </tpls>
      </n>
      <n v="6012566.7700000005" in="0">
        <tpls c="3">
          <tpl fld="2" item="0"/>
          <tpl fld="5" item="236"/>
          <tpl fld="0" item="1"/>
        </tpls>
      </n>
      <n v="156563517.06000003" in="0">
        <tpls c="3">
          <tpl fld="2" item="0"/>
          <tpl fld="5" item="237"/>
          <tpl fld="0" item="1"/>
        </tpls>
      </n>
      <n v="10917654.59" in="0">
        <tpls c="3">
          <tpl fld="2" item="0"/>
          <tpl fld="5" item="238"/>
          <tpl fld="0" item="1"/>
        </tpls>
      </n>
      <n v="2048231.3599999999" in="0">
        <tpls c="3">
          <tpl fld="2" item="0"/>
          <tpl fld="5" item="239"/>
          <tpl fld="0" item="1"/>
        </tpls>
      </n>
      <n v="41305626.120000005" in="0">
        <tpls c="3">
          <tpl fld="2" item="0"/>
          <tpl fld="5" item="240"/>
          <tpl fld="0" item="1"/>
        </tpls>
      </n>
      <n v="163.83000000000001" in="0">
        <tpls c="3">
          <tpl fld="1" item="1"/>
          <tpl fld="4" item="313"/>
          <tpl fld="0" item="0"/>
        </tpls>
      </n>
      <n v="15283560.130000001" in="0">
        <tpls c="3">
          <tpl fld="2" item="0"/>
          <tpl fld="5" item="241"/>
          <tpl fld="0" item="1"/>
        </tpls>
      </n>
      <n v="46331643.260000013" in="0">
        <tpls c="3">
          <tpl fld="2" item="0"/>
          <tpl fld="5" item="242"/>
          <tpl fld="0" item="1"/>
        </tpls>
      </n>
      <n v="22898889.09" in="0">
        <tpls c="3">
          <tpl fld="2" item="0"/>
          <tpl fld="5" item="243"/>
          <tpl fld="0" item="1"/>
        </tpls>
      </n>
      <n v="10209444.43" in="0">
        <tpls c="3">
          <tpl fld="2" item="0"/>
          <tpl fld="5" item="244"/>
          <tpl fld="0" item="1"/>
        </tpls>
      </n>
      <n v="833269.08" in="0">
        <tpls c="3">
          <tpl fld="2" item="0"/>
          <tpl fld="5" item="245"/>
          <tpl fld="0" item="1"/>
        </tpls>
      </n>
      <n v="46623729.510000005" in="0">
        <tpls c="3">
          <tpl fld="2" item="0"/>
          <tpl fld="5" item="246"/>
          <tpl fld="0" item="1"/>
        </tpls>
      </n>
      <n v="751.97" in="0">
        <tpls c="3">
          <tpl fld="1" item="1"/>
          <tpl fld="4" item="314"/>
          <tpl fld="0" item="0"/>
        </tpls>
      </n>
      <n v="13690608.190000001" in="0">
        <tpls c="3">
          <tpl fld="2" item="0"/>
          <tpl fld="5" item="247"/>
          <tpl fld="0" item="1"/>
        </tpls>
      </n>
      <n v="1430137.14" in="0">
        <tpls c="3">
          <tpl fld="2" item="0"/>
          <tpl fld="5" item="248"/>
          <tpl fld="0" item="1"/>
        </tpls>
      </n>
      <n v="5145962.9400000004" in="0">
        <tpls c="3">
          <tpl fld="2" item="0"/>
          <tpl fld="5" item="249"/>
          <tpl fld="0" item="1"/>
        </tpls>
      </n>
      <n v="43127579.989999995" in="0">
        <tpls c="3">
          <tpl fld="2" item="0"/>
          <tpl fld="5" item="250"/>
          <tpl fld="0" item="1"/>
        </tpls>
      </n>
      <n v="21463987.579999998" in="0">
        <tpls c="3">
          <tpl fld="2" item="0"/>
          <tpl fld="5" item="251"/>
          <tpl fld="0" item="1"/>
        </tpls>
      </n>
      <n v="12201353.24" in="0">
        <tpls c="3">
          <tpl fld="2" item="0"/>
          <tpl fld="5" item="252"/>
          <tpl fld="0" item="1"/>
        </tpls>
      </n>
      <n v="2895825.16" in="0">
        <tpls c="3">
          <tpl fld="2" item="0"/>
          <tpl fld="5" item="253"/>
          <tpl fld="0" item="1"/>
        </tpls>
      </n>
      <n v="302930209.63" in="0">
        <tpls c="3">
          <tpl fld="2" item="0"/>
          <tpl fld="5" item="254"/>
          <tpl fld="0" item="1"/>
        </tpls>
      </n>
      <n v="5787288.0599999996" in="0">
        <tpls c="3">
          <tpl fld="2" item="0"/>
          <tpl fld="5" item="255"/>
          <tpl fld="0" item="1"/>
        </tpls>
      </n>
      <n v="61695493.129999988" in="0">
        <tpls c="3">
          <tpl fld="2" item="0"/>
          <tpl fld="5" item="256"/>
          <tpl fld="0" item="1"/>
        </tpls>
      </n>
      <n v="2492387.2999999998" in="0">
        <tpls c="3">
          <tpl fld="2" item="0"/>
          <tpl fld="5" item="257"/>
          <tpl fld="0" item="1"/>
        </tpls>
      </n>
      <n v="246.01" in="0">
        <tpls c="3">
          <tpl fld="1" item="1"/>
          <tpl fld="4" item="315"/>
          <tpl fld="0" item="0"/>
        </tpls>
      </n>
      <n v="3604.91" in="0">
        <tpls c="3">
          <tpl fld="1" item="1"/>
          <tpl fld="4" item="316"/>
          <tpl fld="0" item="0"/>
        </tpls>
      </n>
      <n v="13903297.41" in="0">
        <tpls c="3">
          <tpl fld="2" item="0"/>
          <tpl fld="5" item="258"/>
          <tpl fld="0" item="1"/>
        </tpls>
      </n>
      <n v="135760692.01999998" in="0">
        <tpls c="3">
          <tpl fld="2" item="0"/>
          <tpl fld="5" item="259"/>
          <tpl fld="0" item="1"/>
        </tpls>
      </n>
      <n v="3338341.5100000002" in="0">
        <tpls c="3">
          <tpl fld="2" item="0"/>
          <tpl fld="5" item="260"/>
          <tpl fld="0" item="1"/>
        </tpls>
      </n>
      <n v="165435891.38" in="0">
        <tpls c="3">
          <tpl fld="2" item="0"/>
          <tpl fld="5" item="261"/>
          <tpl fld="0" item="1"/>
        </tpls>
      </n>
      <n v="6077460.2600000007" in="0">
        <tpls c="3">
          <tpl fld="2" item="0"/>
          <tpl fld="5" item="262"/>
          <tpl fld="0" item="1"/>
        </tpls>
      </n>
      <n v="7512718.9300000006" in="0">
        <tpls c="3">
          <tpl fld="2" item="0"/>
          <tpl fld="5" item="263"/>
          <tpl fld="0" item="1"/>
        </tpls>
      </n>
      <n v="100.43" in="0">
        <tpls c="3">
          <tpl fld="1" item="1"/>
          <tpl fld="4" item="317"/>
          <tpl fld="0" item="0"/>
        </tpls>
      </n>
      <n v="6550358.0200000005" in="0">
        <tpls c="3">
          <tpl fld="2" item="0"/>
          <tpl fld="5" item="264"/>
          <tpl fld="0" item="1"/>
        </tpls>
      </n>
      <n v="13931425.1" in="0">
        <tpls c="3">
          <tpl fld="2" item="0"/>
          <tpl fld="5" item="265"/>
          <tpl fld="0" item="1"/>
        </tpls>
      </n>
      <n v="4674601.01" in="0">
        <tpls c="3">
          <tpl fld="2" item="0"/>
          <tpl fld="5" item="266"/>
          <tpl fld="0" item="1"/>
        </tpls>
      </n>
      <n v="7826360.9100000001" in="0">
        <tpls c="3">
          <tpl fld="2" item="0"/>
          <tpl fld="5" item="267"/>
          <tpl fld="0" item="1"/>
        </tpls>
      </n>
      <n v="1901971.5300000003" in="0">
        <tpls c="3">
          <tpl fld="2" item="0"/>
          <tpl fld="5" item="268"/>
          <tpl fld="0" item="1"/>
        </tpls>
      </n>
      <n v="101057803.27" in="0">
        <tpls c="3">
          <tpl fld="2" item="0"/>
          <tpl fld="5" item="269"/>
          <tpl fld="0" item="1"/>
        </tpls>
      </n>
      <n v="39006793.550000004" in="0">
        <tpls c="3">
          <tpl fld="2" item="0"/>
          <tpl fld="5" item="270"/>
          <tpl fld="0" item="1"/>
        </tpls>
      </n>
      <n v="851.32" in="0">
        <tpls c="3">
          <tpl fld="1" item="1"/>
          <tpl fld="4" item="318"/>
          <tpl fld="0" item="0"/>
        </tpls>
      </n>
      <n v="516916.37" in="0">
        <tpls c="3">
          <tpl fld="2" item="0"/>
          <tpl fld="5" item="271"/>
          <tpl fld="0" item="1"/>
        </tpls>
      </n>
      <n v="86034406.159999996" in="0">
        <tpls c="3">
          <tpl fld="2" item="0"/>
          <tpl fld="5" item="272"/>
          <tpl fld="0" item="1"/>
        </tpls>
      </n>
      <n v="184.6" in="0">
        <tpls c="3">
          <tpl fld="1" item="1"/>
          <tpl fld="4" item="319"/>
          <tpl fld="0" item="0"/>
        </tpls>
      </n>
      <n v="31224838.019999996" in="0">
        <tpls c="3">
          <tpl fld="2" item="0"/>
          <tpl fld="5" item="273"/>
          <tpl fld="0" item="1"/>
        </tpls>
      </n>
      <n v="126800200.47000003" in="0">
        <tpls c="3">
          <tpl fld="2" item="0"/>
          <tpl fld="5" item="274"/>
          <tpl fld="0" item="1"/>
        </tpls>
      </n>
      <n v="20729697.979999993" in="0">
        <tpls c="3">
          <tpl fld="2" item="0"/>
          <tpl fld="5" item="275"/>
          <tpl fld="0" item="1"/>
        </tpls>
      </n>
      <n v="84871224.299999997" in="0">
        <tpls c="3">
          <tpl fld="2" item="0"/>
          <tpl fld="5" item="276"/>
          <tpl fld="0" item="1"/>
        </tpls>
      </n>
      <n v="7197384.0000000009" in="0">
        <tpls c="3">
          <tpl fld="2" item="0"/>
          <tpl fld="5" item="277"/>
          <tpl fld="0" item="1"/>
        </tpls>
      </n>
      <n v="95013.78" in="0">
        <tpls c="3">
          <tpl fld="6" item="0"/>
          <tpl fld="1" item="2"/>
          <tpl fld="0" item="0"/>
        </tpls>
      </n>
      <n v="50392336.210000001" in="0">
        <tpls c="3">
          <tpl fld="2" item="0"/>
          <tpl fld="5" item="278"/>
          <tpl fld="0" item="1"/>
        </tpls>
      </n>
      <n v="2682093.98" in="0">
        <tpls c="3">
          <tpl fld="2" item="0"/>
          <tpl fld="5" item="279"/>
          <tpl fld="0" item="1"/>
        </tpls>
      </n>
      <n v="97907861.589999989" in="0">
        <tpls c="3">
          <tpl fld="2" item="0"/>
          <tpl fld="5" item="280"/>
          <tpl fld="0" item="1"/>
        </tpls>
      </n>
      <n v="36999954.410000004" in="0">
        <tpls c="3">
          <tpl fld="2" item="0"/>
          <tpl fld="5" item="281"/>
          <tpl fld="0" item="1"/>
        </tpls>
      </n>
      <n v="9388766.4399999995" in="0">
        <tpls c="3">
          <tpl fld="2" item="0"/>
          <tpl fld="5" item="282"/>
          <tpl fld="0" item="1"/>
        </tpls>
      </n>
      <n v="5796545.9200000009" in="0">
        <tpls c="3">
          <tpl fld="2" item="0"/>
          <tpl fld="5" item="283"/>
          <tpl fld="0" item="1"/>
        </tpls>
      </n>
      <n v="345061114.15999997" in="0">
        <tpls c="3">
          <tpl fld="2" item="0"/>
          <tpl fld="5" item="284"/>
          <tpl fld="0" item="1"/>
        </tpls>
      </n>
      <n v="1335705.7299999997" in="0">
        <tpls c="3">
          <tpl fld="2" item="0"/>
          <tpl fld="5" item="285"/>
          <tpl fld="0" item="1"/>
        </tpls>
      </n>
      <n v="90346879.820000023" in="0">
        <tpls c="3">
          <tpl fld="2" item="0"/>
          <tpl fld="5" item="286"/>
          <tpl fld="0" item="1"/>
        </tpls>
      </n>
      <n v="8253954.4500000002" in="0">
        <tpls c="3">
          <tpl fld="2" item="0"/>
          <tpl fld="5" item="287"/>
          <tpl fld="0" item="1"/>
        </tpls>
      </n>
      <n v="105388038.41000001" in="0">
        <tpls c="3">
          <tpl fld="2" item="0"/>
          <tpl fld="5" item="288"/>
          <tpl fld="0" item="1"/>
        </tpls>
      </n>
      <n v="3983724.22" in="0">
        <tpls c="3">
          <tpl fld="2" item="0"/>
          <tpl fld="5" item="289"/>
          <tpl fld="0" item="1"/>
        </tpls>
      </n>
      <n v="7363236.0699999994" in="0">
        <tpls c="3">
          <tpl fld="2" item="0"/>
          <tpl fld="5" item="290"/>
          <tpl fld="0" item="1"/>
        </tpls>
      </n>
      <n v="8328270.5399999991" in="0">
        <tpls c="3">
          <tpl fld="2" item="0"/>
          <tpl fld="5" item="291"/>
          <tpl fld="0" item="1"/>
        </tpls>
      </n>
      <n v="14563552.360000001" in="0">
        <tpls c="3">
          <tpl fld="2" item="0"/>
          <tpl fld="5" item="292"/>
          <tpl fld="0" item="1"/>
        </tpls>
      </n>
      <n v="127656021.47000001" in="0">
        <tpls c="3">
          <tpl fld="2" item="0"/>
          <tpl fld="5" item="293"/>
          <tpl fld="0" item="1"/>
        </tpls>
      </n>
      <n v="29928516.699999996" in="0">
        <tpls c="3">
          <tpl fld="2" item="0"/>
          <tpl fld="5" item="294"/>
          <tpl fld="0" item="1"/>
        </tpls>
      </n>
      <n v="87818097.289999977" in="0">
        <tpls c="3">
          <tpl fld="2" item="0"/>
          <tpl fld="5" item="295"/>
          <tpl fld="0" item="1"/>
        </tpls>
      </n>
      <n v="4014430.08" in="0">
        <tpls c="3">
          <tpl fld="2" item="0"/>
          <tpl fld="5" item="296"/>
          <tpl fld="0" item="1"/>
        </tpls>
      </n>
      <n v="3570378.35" in="0">
        <tpls c="3">
          <tpl fld="2" item="0"/>
          <tpl fld="5" item="297"/>
          <tpl fld="0" item="1"/>
        </tpls>
      </n>
      <n v="89742.28" in="0">
        <tpls c="3">
          <tpl fld="6" item="0"/>
          <tpl fld="1" item="3"/>
          <tpl fld="0" item="0"/>
        </tpls>
      </n>
      <n v="411318.27999999997" in="0">
        <tpls c="3">
          <tpl fld="2" item="0"/>
          <tpl fld="5" item="298"/>
          <tpl fld="0" item="1"/>
        </tpls>
      </n>
      <n v="41219479.209999993" in="0">
        <tpls c="3">
          <tpl fld="2" item="0"/>
          <tpl fld="5" item="299"/>
          <tpl fld="0" item="1"/>
        </tpls>
      </n>
      <n v="13905300.050000001" in="0">
        <tpls c="3">
          <tpl fld="2" item="0"/>
          <tpl fld="5" item="300"/>
          <tpl fld="0" item="1"/>
        </tpls>
      </n>
      <n v="4267243.5699999994" in="0">
        <tpls c="3">
          <tpl fld="2" item="0"/>
          <tpl fld="5" item="301"/>
          <tpl fld="0" item="1"/>
        </tpls>
      </n>
      <n v="8363016.4100000001" in="0">
        <tpls c="3">
          <tpl fld="2" item="0"/>
          <tpl fld="5" item="302"/>
          <tpl fld="0" item="1"/>
        </tpls>
      </n>
      <n v="103658485.32999998" in="0">
        <tpls c="3">
          <tpl fld="2" item="0"/>
          <tpl fld="5" item="303"/>
          <tpl fld="0" item="1"/>
        </tpls>
      </n>
      <n v="48998820.449999996" in="0">
        <tpls c="3">
          <tpl fld="2" item="0"/>
          <tpl fld="5" item="304"/>
          <tpl fld="0" item="1"/>
        </tpls>
      </n>
      <n v="7339606.0200000005" in="0">
        <tpls c="3">
          <tpl fld="2" item="0"/>
          <tpl fld="5" item="305"/>
          <tpl fld="0" item="1"/>
        </tpls>
      </n>
      <n v="4439460.0599999996" in="0">
        <tpls c="3">
          <tpl fld="2" item="0"/>
          <tpl fld="5" item="306"/>
          <tpl fld="0" item="1"/>
        </tpls>
      </n>
      <n v="2952349.09" in="0">
        <tpls c="3">
          <tpl fld="2" item="0"/>
          <tpl fld="5" item="307"/>
          <tpl fld="0" item="1"/>
        </tpls>
      </n>
      <n v="53057621.32" in="0">
        <tpls c="3">
          <tpl fld="2" item="0"/>
          <tpl fld="5" item="308"/>
          <tpl fld="0" item="1"/>
        </tpls>
      </n>
      <n v="12929618.789999999" in="0">
        <tpls c="3">
          <tpl fld="2" item="0"/>
          <tpl fld="5" item="309"/>
          <tpl fld="0" item="1"/>
        </tpls>
      </n>
      <n v="6779548.8399999999" in="0">
        <tpls c="3">
          <tpl fld="2" item="0"/>
          <tpl fld="5" item="310"/>
          <tpl fld="0" item="1"/>
        </tpls>
      </n>
      <n v="6259799.96" in="0">
        <tpls c="3">
          <tpl fld="2" item="0"/>
          <tpl fld="5" item="311"/>
          <tpl fld="0" item="1"/>
        </tpls>
      </n>
      <n v="409507881.25999999" in="0">
        <tpls c="3">
          <tpl fld="2" item="0"/>
          <tpl fld="5" item="312"/>
          <tpl fld="0" item="1"/>
        </tpls>
      </n>
      <n v="14032975.040000001" in="0">
        <tpls c="3">
          <tpl fld="2" item="0"/>
          <tpl fld="5" item="313"/>
          <tpl fld="0" item="1"/>
        </tpls>
      </n>
      <n v="1840770.3599999999" in="0">
        <tpls c="3">
          <tpl fld="2" item="0"/>
          <tpl fld="5" item="314"/>
          <tpl fld="0" item="1"/>
        </tpls>
      </n>
      <n v="1022727.47" in="0">
        <tpls c="3">
          <tpl fld="2" item="0"/>
          <tpl fld="5" item="315"/>
          <tpl fld="0" item="1"/>
        </tpls>
      </n>
      <n v="11258516.629999999" in="0">
        <tpls c="3">
          <tpl fld="2" item="0"/>
          <tpl fld="5" item="316"/>
          <tpl fld="0" item="1"/>
        </tpls>
      </n>
      <n v="383992247.21999991" in="0">
        <tpls c="3">
          <tpl fld="2" item="0"/>
          <tpl fld="5" item="317"/>
          <tpl fld="0" item="1"/>
        </tpls>
      </n>
      <n v="4650767.4399999995" in="0">
        <tpls c="3">
          <tpl fld="2" item="0"/>
          <tpl fld="5" item="318"/>
          <tpl fld="0" item="1"/>
        </tpls>
      </n>
      <n v="65233761.920000002" in="0">
        <tpls c="3">
          <tpl fld="2" item="0"/>
          <tpl fld="5" item="319"/>
          <tpl fld="0" item="1"/>
        </tpls>
      </n>
      <n v="54815094.419999994" in="0">
        <tpls c="4">
          <tpl fld="6" item="0"/>
          <tpl fld="2" item="2"/>
          <tpl fld="3" item="9"/>
          <tpl fld="0" item="1"/>
        </tpls>
      </n>
      <n v="1314335.1199999999" in="0">
        <tpls c="4">
          <tpl fld="6" item="0"/>
          <tpl fld="2" item="1"/>
          <tpl fld="3" item="2"/>
          <tpl fld="0" item="1"/>
        </tpls>
      </n>
      <n v="21165347.109999999" in="0">
        <tpls c="4">
          <tpl fld="6" item="0"/>
          <tpl fld="2" item="1"/>
          <tpl fld="3" item="6"/>
          <tpl fld="0" item="1"/>
        </tpls>
      </n>
      <n v="13789524.990000002" in="0">
        <tpls c="4">
          <tpl fld="6" item="0"/>
          <tpl fld="2" item="2"/>
          <tpl fld="3" item="8"/>
          <tpl fld="0" item="1"/>
        </tpls>
      </n>
      <n v="132684239.32000001" in="0">
        <tpls c="4">
          <tpl fld="6" item="0"/>
          <tpl fld="2" item="2"/>
          <tpl fld="3" item="3"/>
          <tpl fld="0" item="1"/>
        </tpls>
      </n>
      <n v="23350409.599999998" in="0">
        <tpls c="4">
          <tpl fld="6" item="0"/>
          <tpl fld="2" item="2"/>
          <tpl fld="3" item="0"/>
          <tpl fld="0" item="1"/>
        </tpls>
      </n>
      <m>
        <tpls c="4">
          <tpl fld="6" item="0"/>
          <tpl fld="2" item="1"/>
          <tpl fld="3" item="4"/>
          <tpl fld="0" item="1"/>
        </tpls>
      </m>
      <n v="300806259.81" in="0">
        <tpls c="4">
          <tpl fld="6" item="0"/>
          <tpl fld="2" item="1"/>
          <tpl fld="3" item="1"/>
          <tpl fld="0" item="1"/>
        </tpls>
      </n>
      <n v="1701948.49" in="0">
        <tpls c="4">
          <tpl fld="6" item="0"/>
          <tpl fld="2" item="2"/>
          <tpl fld="3" item="5"/>
          <tpl fld="0" item="1"/>
        </tpls>
      </n>
      <n v="41987820.759999998" in="0">
        <tpls c="4">
          <tpl fld="6" item="0"/>
          <tpl fld="2" item="1"/>
          <tpl fld="3" item="9"/>
          <tpl fld="0" item="1"/>
        </tpls>
      </n>
      <n v="109927497.3" in="0">
        <tpls c="4">
          <tpl fld="6" item="0"/>
          <tpl fld="2" item="1"/>
          <tpl fld="3" item="3"/>
          <tpl fld="0" item="1"/>
        </tpls>
      </n>
      <n v="18342470.100000001" in="0">
        <tpls c="4">
          <tpl fld="6" item="0"/>
          <tpl fld="2" item="1"/>
          <tpl fld="3" item="0"/>
          <tpl fld="0" item="1"/>
        </tpls>
      </n>
      <n v="6896303.3899999997" in="0">
        <tpls c="4">
          <tpl fld="6" item="0"/>
          <tpl fld="2" item="2"/>
          <tpl fld="3" item="7"/>
          <tpl fld="0" item="1"/>
        </tpls>
      </n>
      <n v="4864703.0299999984" in="0">
        <tpls c="4">
          <tpl fld="6" item="0"/>
          <tpl fld="2" item="1"/>
          <tpl fld="3" item="7"/>
          <tpl fld="0" item="1"/>
        </tpls>
      </n>
      <n v="26764164.629999995" in="0">
        <tpls c="4">
          <tpl fld="6" item="0"/>
          <tpl fld="2" item="2"/>
          <tpl fld="3" item="6"/>
          <tpl fld="0" item="1"/>
        </tpls>
      </n>
      <n v="1644999.26" in="0">
        <tpls c="4">
          <tpl fld="6" item="0"/>
          <tpl fld="2" item="1"/>
          <tpl fld="3" item="5"/>
          <tpl fld="0" item="1"/>
        </tpls>
      </n>
      <n v="2098914.5300000003" in="0">
        <tpls c="4">
          <tpl fld="6" item="0"/>
          <tpl fld="2" item="2"/>
          <tpl fld="3" item="2"/>
          <tpl fld="0" item="1"/>
        </tpls>
      </n>
      <n v="11506735.460000003" in="0">
        <tpls c="4">
          <tpl fld="6" item="0"/>
          <tpl fld="2" item="1"/>
          <tpl fld="3" item="8"/>
          <tpl fld="0" item="1"/>
        </tpls>
      </n>
      <n v="355031612.94" in="0">
        <tpls c="4">
          <tpl fld="6" item="0"/>
          <tpl fld="2" item="2"/>
          <tpl fld="3" item="1"/>
          <tpl fld="0" item="1"/>
        </tpls>
      </n>
      <m>
        <tpls c="4">
          <tpl fld="6" item="0"/>
          <tpl fld="2" item="2"/>
          <tpl fld="3" item="4"/>
          <tpl fld="0" item="1"/>
        </tpls>
      </m>
      <n v="3800.15" in="0">
        <tpls c="3">
          <tpl fld="1" item="4"/>
          <tpl fld="4" item="0"/>
          <tpl fld="0" item="0"/>
        </tpls>
      </n>
      <n v="3717.83" in="0">
        <tpls c="3">
          <tpl fld="1" item="5"/>
          <tpl fld="4" item="0"/>
          <tpl fld="0" item="0"/>
        </tpls>
      </n>
      <n v="91765.42" in="0">
        <tpls c="3">
          <tpl fld="6" item="0"/>
          <tpl fld="1" item="4"/>
          <tpl fld="0" item="0"/>
        </tpls>
      </n>
      <n v="94999.19" in="0">
        <tpls c="3">
          <tpl fld="6" item="0"/>
          <tpl fld="1" item="5"/>
          <tpl fld="0" item="0"/>
        </tpls>
      </n>
      <n v="140144851.28" in="0">
        <tpls c="4">
          <tpl fld="6" item="0"/>
          <tpl fld="2" item="3"/>
          <tpl fld="3" item="3"/>
          <tpl fld="0" item="1"/>
        </tpls>
      </n>
      <m>
        <tpls c="4">
          <tpl fld="2" item="3"/>
          <tpl fld="5" item="73"/>
          <tpl fld="3" item="5"/>
          <tpl fld="0" item="1"/>
        </tpls>
      </m>
      <m>
        <tpls c="4">
          <tpl fld="6" item="0"/>
          <tpl fld="2" item="4"/>
          <tpl fld="3" item="4"/>
          <tpl fld="0" item="1"/>
        </tpls>
      </m>
      <n v="7517737.2500000009" in="0">
        <tpls c="4">
          <tpl fld="6" item="0"/>
          <tpl fld="2" item="3"/>
          <tpl fld="3" item="7"/>
          <tpl fld="0" item="1"/>
        </tpls>
      </n>
      <n v="19769424.149999999" in="0">
        <tpls c="4">
          <tpl fld="6" item="0"/>
          <tpl fld="2" item="4"/>
          <tpl fld="3" item="0"/>
          <tpl fld="0" item="1"/>
        </tpls>
      </n>
      <n v="21458808.309999999" in="0">
        <tpls c="4">
          <tpl fld="6" item="0"/>
          <tpl fld="2" item="3"/>
          <tpl fld="3" item="8"/>
          <tpl fld="0" item="1"/>
        </tpls>
      </n>
      <n v="2025002" in="0">
        <tpls c="4">
          <tpl fld="2" item="3"/>
          <tpl fld="5" item="73"/>
          <tpl fld="3" item="6"/>
          <tpl fld="0" item="1"/>
        </tpls>
      </n>
      <n v="58168129.110000007" in="0">
        <tpls c="4">
          <tpl fld="6" item="0"/>
          <tpl fld="2" item="3"/>
          <tpl fld="3" item="9"/>
          <tpl fld="0" item="1"/>
        </tpls>
      </n>
      <n v="43083875.050000004" in="0">
        <tpls c="4">
          <tpl fld="6" item="0"/>
          <tpl fld="2" item="4"/>
          <tpl fld="3" item="9"/>
          <tpl fld="0" item="1"/>
        </tpls>
      </n>
      <n v="37757238.550000019" in="0">
        <tpls c="3">
          <tpl fld="2" item="3"/>
          <tpl fld="3" item="2"/>
          <tpl fld="0" item="1"/>
        </tpls>
      </n>
      <n v="59946180.62000002" in="0">
        <tpls c="3">
          <tpl fld="2" item="4"/>
          <tpl fld="3" item="7"/>
          <tpl fld="0" item="1"/>
        </tpls>
      </n>
      <n v="217300421.42000011" in="0">
        <tpls c="3">
          <tpl fld="2" item="4"/>
          <tpl fld="3" item="6"/>
          <tpl fld="0" item="1"/>
        </tpls>
      </n>
      <n v="3240224194.969996" in="0">
        <tpls c="3">
          <tpl fld="2" item="4"/>
          <tpl fld="3" item="1"/>
          <tpl fld="0" item="1"/>
        </tpls>
      </n>
      <n v="1729783.31" in="0">
        <tpls c="4">
          <tpl fld="6" item="0"/>
          <tpl fld="2" item="3"/>
          <tpl fld="3" item="5"/>
          <tpl fld="0" item="1"/>
        </tpls>
      </n>
      <n v="650824.69999999995" in="0">
        <tpls c="4">
          <tpl fld="2" item="4"/>
          <tpl fld="5" item="73"/>
          <tpl fld="3" item="8"/>
          <tpl fld="0" item="1"/>
        </tpls>
      </n>
      <n v="10285.459999999999" in="0">
        <tpls c="4">
          <tpl fld="2" item="4"/>
          <tpl fld="5" item="73"/>
          <tpl fld="3" item="2"/>
          <tpl fld="0" item="1"/>
        </tpls>
      </n>
      <n v="5263279.2300000004" in="0">
        <tpls c="4">
          <tpl fld="6" item="0"/>
          <tpl fld="2" item="4"/>
          <tpl fld="3" item="7"/>
          <tpl fld="0" item="1"/>
        </tpls>
      </n>
      <n v="3741485627.6000004" in="0">
        <tpls c="3">
          <tpl fld="2" item="3"/>
          <tpl fld="3" item="1"/>
          <tpl fld="0" item="1"/>
        </tpls>
      </n>
      <n v="4740137.18" in="0">
        <tpls c="4">
          <tpl fld="2" item="4"/>
          <tpl fld="5" item="73"/>
          <tpl fld="3" item="3"/>
          <tpl fld="0" item="1"/>
        </tpls>
      </n>
      <n v="13418706.25" in="0">
        <tpls c="4">
          <tpl fld="2" item="3"/>
          <tpl fld="5" item="73"/>
          <tpl fld="3" item="1"/>
          <tpl fld="0" item="1"/>
        </tpls>
      </n>
      <n v="254366467.90999994" in="0">
        <tpls c="3">
          <tpl fld="2" item="3"/>
          <tpl fld="3" item="8"/>
          <tpl fld="0" item="1"/>
        </tpls>
      </n>
      <n v="94911.63" in="0">
        <tpls c="3">
          <tpl fld="6" item="0"/>
          <tpl fld="1" item="6"/>
          <tpl fld="0" item="0"/>
        </tpls>
      </n>
      <n v="1204250.8700000001" in="0">
        <tpls c="4">
          <tpl fld="2" item="3"/>
          <tpl fld="5" item="73"/>
          <tpl fld="3" item="8"/>
          <tpl fld="0" item="1"/>
        </tpls>
      </n>
      <n v="3795.14" in="0">
        <tpls c="3">
          <tpl fld="1" item="7"/>
          <tpl fld="4" item="0"/>
          <tpl fld="0" item="0"/>
        </tpls>
      </n>
      <n v="1796713.9100000001" in="0">
        <tpls c="4">
          <tpl fld="6" item="0"/>
          <tpl fld="2" item="4"/>
          <tpl fld="3" item="2"/>
          <tpl fld="0" item="1"/>
        </tpls>
      </n>
      <m>
        <tpls c="3">
          <tpl fld="2" item="4"/>
          <tpl fld="3" item="4"/>
          <tpl fld="0" item="1"/>
        </tpls>
      </m>
      <n v="113558945.27000001" in="0">
        <tpls c="4">
          <tpl fld="6" item="0"/>
          <tpl fld="2" item="4"/>
          <tpl fld="3" item="3"/>
          <tpl fld="0" item="1"/>
        </tpls>
      </n>
      <n v="224625852.47999996" in="0">
        <tpls c="3">
          <tpl fld="2" item="3"/>
          <tpl fld="3" item="0"/>
          <tpl fld="0" item="1"/>
        </tpls>
      </n>
      <n v="20577286.93" in="0">
        <tpls c="3">
          <tpl fld="2" item="3"/>
          <tpl fld="3" item="5"/>
          <tpl fld="0" item="1"/>
        </tpls>
      </n>
      <n v="924937.95" in="0">
        <tpls c="4">
          <tpl fld="2" item="4"/>
          <tpl fld="5" item="73"/>
          <tpl fld="3" item="0"/>
          <tpl fld="0" item="1"/>
        </tpls>
      </n>
      <n v="28471664.320000004" in="0">
        <tpls c="4">
          <tpl fld="6" item="0"/>
          <tpl fld="2" item="3"/>
          <tpl fld="3" item="6"/>
          <tpl fld="0" item="1"/>
        </tpls>
      </n>
      <n v="633378776.51999986" in="0">
        <tpls c="3">
          <tpl fld="2" item="3"/>
          <tpl fld="3" item="9"/>
          <tpl fld="0" item="1"/>
        </tpls>
      </n>
      <m>
        <tpls c="4">
          <tpl fld="6" item="0"/>
          <tpl fld="2" item="3"/>
          <tpl fld="3" item="4"/>
          <tpl fld="0" item="1"/>
        </tpls>
      </m>
      <n v="103789.17" in="0">
        <tpls c="4">
          <tpl fld="2" item="3"/>
          <tpl fld="5" item="73"/>
          <tpl fld="3" item="2"/>
          <tpl fld="0" item="1"/>
        </tpls>
      </n>
      <n v="5440488.3399999999" in="0">
        <tpls c="4">
          <tpl fld="2" item="3"/>
          <tpl fld="5" item="73"/>
          <tpl fld="3" item="3"/>
          <tpl fld="0" item="1"/>
        </tpls>
      </n>
      <n v="1681747.98" in="0">
        <tpls c="4">
          <tpl fld="6" item="0"/>
          <tpl fld="2" item="4"/>
          <tpl fld="3" item="5"/>
          <tpl fld="0" item="1"/>
        </tpls>
      </n>
      <n v="18687695.069999997" in="0">
        <tpls c="3">
          <tpl fld="2" item="4"/>
          <tpl fld="3" item="5"/>
          <tpl fld="0" item="1"/>
        </tpls>
      </n>
      <n v="27517565.590000011" in="0">
        <tpls c="3">
          <tpl fld="2" item="4"/>
          <tpl fld="3" item="2"/>
          <tpl fld="0" item="1"/>
        </tpls>
      </n>
      <n v="13155591.300000001" in="0">
        <tpls c="4">
          <tpl fld="6" item="0"/>
          <tpl fld="2" item="4"/>
          <tpl fld="3" item="8"/>
          <tpl fld="0" item="1"/>
        </tpls>
      </n>
      <n v="13230704.109999999" in="0">
        <tpls c="4">
          <tpl fld="2" item="4"/>
          <tpl fld="5" item="73"/>
          <tpl fld="3" item="1"/>
          <tpl fld="0" item="1"/>
        </tpls>
      </n>
      <m>
        <tpls c="4">
          <tpl fld="2" item="3"/>
          <tpl fld="5" item="73"/>
          <tpl fld="3" item="4"/>
          <tpl fld="0" item="1"/>
        </tpls>
      </m>
      <n v="1442175682.220001" in="0">
        <tpls c="3">
          <tpl fld="2" item="3"/>
          <tpl fld="3" item="3"/>
          <tpl fld="0" item="1"/>
        </tpls>
      </n>
      <n v="252684267.18000004" in="0">
        <tpls c="3">
          <tpl fld="2" item="3"/>
          <tpl fld="3" item="6"/>
          <tpl fld="0" item="1"/>
        </tpls>
      </n>
      <n v="289565.23" in="0">
        <tpls c="4">
          <tpl fld="2" item="3"/>
          <tpl fld="5" item="73"/>
          <tpl fld="3" item="7"/>
          <tpl fld="0" item="1"/>
        </tpls>
      </n>
      <n v="3133010.74" in="0">
        <tpls c="4">
          <tpl fld="2" item="3"/>
          <tpl fld="5" item="73"/>
          <tpl fld="3" item="9"/>
          <tpl fld="0" item="1"/>
        </tpls>
      </n>
      <n v="2513753.5900000003" in="0">
        <tpls c="4">
          <tpl fld="6" item="0"/>
          <tpl fld="2" item="3"/>
          <tpl fld="3" item="2"/>
          <tpl fld="0" item="1"/>
        </tpls>
      </n>
      <m>
        <tpls c="4">
          <tpl fld="2" item="4"/>
          <tpl fld="5" item="73"/>
          <tpl fld="3" item="5"/>
          <tpl fld="0" item="1"/>
        </tpls>
      </m>
      <n v="149970379.85000005" in="0">
        <tpls c="3">
          <tpl fld="2" item="4"/>
          <tpl fld="3" item="8"/>
          <tpl fld="0" item="1"/>
        </tpls>
      </n>
      <n v="170466.34" in="0">
        <tpls c="4">
          <tpl fld="2" item="4"/>
          <tpl fld="5" item="73"/>
          <tpl fld="3" item="7"/>
          <tpl fld="0" item="1"/>
        </tpls>
      </n>
      <m>
        <tpls c="4">
          <tpl fld="2" item="4"/>
          <tpl fld="5" item="73"/>
          <tpl fld="3" item="4"/>
          <tpl fld="0" item="1"/>
        </tpls>
      </m>
      <n v="2038078.52" in="0">
        <tpls c="4">
          <tpl fld="2" item="4"/>
          <tpl fld="5" item="73"/>
          <tpl fld="3" item="6"/>
          <tpl fld="0" item="1"/>
        </tpls>
      </n>
      <n v="310822567.37000006" in="0">
        <tpls c="4">
          <tpl fld="6" item="0"/>
          <tpl fld="2" item="4"/>
          <tpl fld="3" item="1"/>
          <tpl fld="0" item="1"/>
        </tpls>
      </n>
      <n v="3786.89" in="0">
        <tpls c="3">
          <tpl fld="1" item="6"/>
          <tpl fld="4" item="0"/>
          <tpl fld="0" item="0"/>
        </tpls>
      </n>
      <n v="367568437.1500001" in="0">
        <tpls c="4">
          <tpl fld="6" item="0"/>
          <tpl fld="2" item="3"/>
          <tpl fld="3" item="1"/>
          <tpl fld="0" item="1"/>
        </tpls>
      </n>
      <n v="24507189.639999997" in="0">
        <tpls c="4">
          <tpl fld="6" item="0"/>
          <tpl fld="2" item="3"/>
          <tpl fld="3" item="0"/>
          <tpl fld="0" item="1"/>
        </tpls>
      </n>
      <n v="197961778.63" in="0">
        <tpls c="3">
          <tpl fld="2" item="4"/>
          <tpl fld="3" item="0"/>
          <tpl fld="0" item="1"/>
        </tpls>
      </n>
      <n v="23863371.259999998" in="0">
        <tpls c="4">
          <tpl fld="6" item="0"/>
          <tpl fld="2" item="4"/>
          <tpl fld="3" item="6"/>
          <tpl fld="0" item="1"/>
        </tpls>
      </n>
      <n v="2378227.66" in="0">
        <tpls c="4">
          <tpl fld="2" item="4"/>
          <tpl fld="5" item="73"/>
          <tpl fld="3" item="9"/>
          <tpl fld="0" item="1"/>
        </tpls>
      </n>
      <n v="1197589955.4499996" in="0">
        <tpls c="3">
          <tpl fld="2" item="4"/>
          <tpl fld="3" item="3"/>
          <tpl fld="0" item="1"/>
        </tpls>
      </n>
      <n v="92983.8" in="0">
        <tpls c="3">
          <tpl fld="6" item="0"/>
          <tpl fld="1" item="7"/>
          <tpl fld="0" item="0"/>
        </tpls>
      </n>
      <n v="465589958.75999987" in="0">
        <tpls c="3">
          <tpl fld="2" item="4"/>
          <tpl fld="3" item="9"/>
          <tpl fld="0" item="1"/>
        </tpls>
      </n>
      <n v="1287092.56" in="0">
        <tpls c="4">
          <tpl fld="2" item="3"/>
          <tpl fld="5" item="73"/>
          <tpl fld="3" item="0"/>
          <tpl fld="0" item="1"/>
        </tpls>
      </n>
      <n v="88528138.910000041" in="0">
        <tpls c="3">
          <tpl fld="2" item="3"/>
          <tpl fld="3" item="7"/>
          <tpl fld="0" item="1"/>
        </tpls>
      </n>
      <m>
        <tpls c="3">
          <tpl fld="2" item="3"/>
          <tpl fld="3" item="4"/>
          <tpl fld="0" item="1"/>
        </tpls>
      </m>
      <n v="230323.67" in="0">
        <tpls c="4">
          <tpl fld="2" item="5"/>
          <tpl fld="5" item="73"/>
          <tpl fld="3" item="7"/>
          <tpl fld="0" item="1"/>
        </tpls>
      </n>
      <n v="664095221.53999949" in="0">
        <tpls c="3">
          <tpl fld="2" item="6"/>
          <tpl fld="3" item="9"/>
          <tpl fld="0" item="1"/>
        </tpls>
      </n>
      <n v="48265971.400000006" in="0">
        <tpls c="4">
          <tpl fld="6" item="0"/>
          <tpl fld="2" item="5"/>
          <tpl fld="3" item="9"/>
          <tpl fld="0" item="1"/>
        </tpls>
      </n>
      <n v="5981796.9100000001" in="0">
        <tpls c="4">
          <tpl fld="6" item="0"/>
          <tpl fld="2" item="5"/>
          <tpl fld="3" item="7"/>
          <tpl fld="0" item="1"/>
        </tpls>
      </n>
      <n v="3834323156.179997" in="0">
        <tpls c="3">
          <tpl fld="2" item="6"/>
          <tpl fld="3" item="1"/>
          <tpl fld="0" item="1"/>
        </tpls>
      </n>
      <n v="4406556.08" in="0">
        <tpls c="4">
          <tpl fld="2" item="5"/>
          <tpl fld="5" item="73"/>
          <tpl fld="3" item="3"/>
          <tpl fld="0" item="1"/>
        </tpls>
      </n>
      <n v="37871090.20000001" in="0">
        <tpls c="3">
          <tpl fld="2" item="6"/>
          <tpl fld="3" item="2"/>
          <tpl fld="0" item="1"/>
        </tpls>
      </n>
      <n v="602376.31000000006" in="0">
        <tpls c="4">
          <tpl fld="2" item="5"/>
          <tpl fld="5" item="73"/>
          <tpl fld="3" item="8"/>
          <tpl fld="0" item="1"/>
        </tpls>
      </n>
      <n v="1830987.43" in="0">
        <tpls c="4">
          <tpl fld="6" item="0"/>
          <tpl fld="2" item="5"/>
          <tpl fld="3" item="2"/>
          <tpl fld="0" item="1"/>
        </tpls>
      </n>
      <n v="503650539.80999959" in="0">
        <tpls c="3">
          <tpl fld="2" item="5"/>
          <tpl fld="3" item="9"/>
          <tpl fld="0" item="1"/>
        </tpls>
      </n>
      <n v="95274.39" in="0">
        <tpls c="3">
          <tpl fld="6" item="0"/>
          <tpl fld="1" item="8"/>
          <tpl fld="0" item="0"/>
        </tpls>
      </n>
      <n v="155804176.81999993" in="0">
        <tpls c="3">
          <tpl fld="2" item="5"/>
          <tpl fld="3" item="8"/>
          <tpl fld="0" item="1"/>
        </tpls>
      </n>
      <m>
        <tpls c="4">
          <tpl fld="2" item="6"/>
          <tpl fld="5" item="73"/>
          <tpl fld="3" item="4"/>
          <tpl fld="0" item="1"/>
        </tpls>
      </m>
      <m>
        <tpls c="4">
          <tpl fld="2" item="6"/>
          <tpl fld="5" item="73"/>
          <tpl fld="3" item="5"/>
          <tpl fld="0" item="1"/>
        </tpls>
      </m>
      <n v="3185637.64" in="0">
        <tpls c="4">
          <tpl fld="2" item="6"/>
          <tpl fld="5" item="73"/>
          <tpl fld="3" item="9"/>
          <tpl fld="0" item="1"/>
        </tpls>
      </n>
      <n v="229853477.41999987" in="0">
        <tpls c="3">
          <tpl fld="2" item="5"/>
          <tpl fld="3" item="6"/>
          <tpl fld="0" item="1"/>
        </tpls>
      </n>
      <n v="324556140.93000001" in="0">
        <tpls c="4">
          <tpl fld="6" item="0"/>
          <tpl fld="2" item="5"/>
          <tpl fld="3" item="1"/>
          <tpl fld="0" item="1"/>
        </tpls>
      </n>
      <n v="1133236.77" in="0">
        <tpls c="4">
          <tpl fld="2" item="6"/>
          <tpl fld="5" item="73"/>
          <tpl fld="3" item="8"/>
          <tpl fld="0" item="1"/>
        </tpls>
      </n>
      <n v="28818542.499999993" in="0">
        <tpls c="3">
          <tpl fld="2" item="5"/>
          <tpl fld="3" item="2"/>
          <tpl fld="0" item="1"/>
        </tpls>
      </n>
      <n v="3749.5" in="0">
        <tpls c="3">
          <tpl fld="1" item="8"/>
          <tpl fld="4" item="0"/>
          <tpl fld="0" item="0"/>
        </tpls>
      </n>
      <n v="1256534262.4500003" in="0">
        <tpls c="3">
          <tpl fld="2" item="5"/>
          <tpl fld="3" item="3"/>
          <tpl fld="0" item="1"/>
        </tpls>
      </n>
      <n v="91037.78" in="0">
        <tpls c="4">
          <tpl fld="2" item="6"/>
          <tpl fld="5" item="73"/>
          <tpl fld="3" item="2"/>
          <tpl fld="0" item="1"/>
        </tpls>
      </n>
      <n v="27694679.789999999" in="0">
        <tpls c="4">
          <tpl fld="6" item="0"/>
          <tpl fld="2" item="6"/>
          <tpl fld="3" item="6"/>
          <tpl fld="0" item="1"/>
        </tpls>
      </n>
      <n v="7997052.959999999" in="0">
        <tpls c="4">
          <tpl fld="6" item="0"/>
          <tpl fld="2" item="6"/>
          <tpl fld="3" item="7"/>
          <tpl fld="0" item="1"/>
        </tpls>
      </n>
      <n v="31900731.350000001" in="0">
        <tpls c="4">
          <tpl fld="6" item="0"/>
          <tpl fld="2" item="6"/>
          <tpl fld="3" item="8"/>
          <tpl fld="0" item="1"/>
        </tpls>
      </n>
      <m>
        <tpls c="3">
          <tpl fld="2" item="5"/>
          <tpl fld="3" item="4"/>
          <tpl fld="0" item="1"/>
        </tpls>
      </m>
      <m>
        <tpls c="4">
          <tpl fld="6" item="0"/>
          <tpl fld="2" item="6"/>
          <tpl fld="3" item="4"/>
          <tpl fld="0" item="1"/>
        </tpls>
      </m>
      <n v="62256682.279999994" in="0">
        <tpls c="4">
          <tpl fld="6" item="0"/>
          <tpl fld="2" item="6"/>
          <tpl fld="3" item="9"/>
          <tpl fld="0" item="1"/>
        </tpls>
      </n>
      <n v="2028001.2" in="0">
        <tpls c="4">
          <tpl fld="2" item="6"/>
          <tpl fld="5" item="73"/>
          <tpl fld="3" item="6"/>
          <tpl fld="0" item="1"/>
        </tpls>
      </n>
      <n v="119500267.75" in="0">
        <tpls c="4">
          <tpl fld="6" item="0"/>
          <tpl fld="2" item="5"/>
          <tpl fld="3" item="3"/>
          <tpl fld="0" item="1"/>
        </tpls>
      </n>
      <n v="1840793.07" in="0">
        <tpls c="4">
          <tpl fld="6" item="0"/>
          <tpl fld="2" item="6"/>
          <tpl fld="3" item="5"/>
          <tpl fld="0" item="1"/>
        </tpls>
      </n>
      <n v="12852015.619999999" in="0">
        <tpls c="4">
          <tpl fld="2" item="5"/>
          <tpl fld="5" item="73"/>
          <tpl fld="3" item="1"/>
          <tpl fld="0" item="1"/>
        </tpls>
      </n>
      <n v="1516226105.1699998" in="0">
        <tpls c="3">
          <tpl fld="2" item="6"/>
          <tpl fld="3" item="3"/>
          <tpl fld="0" item="1"/>
        </tpls>
      </n>
      <m>
        <tpls c="3">
          <tpl fld="2" item="6"/>
          <tpl fld="3" item="4"/>
          <tpl fld="0" item="1"/>
        </tpls>
      </m>
      <n v="97437577.270000085" in="0">
        <tpls c="3">
          <tpl fld="2" item="6"/>
          <tpl fld="3" item="7"/>
          <tpl fld="0" item="1"/>
        </tpls>
      </n>
      <n v="148167686.84" in="0">
        <tpls c="4">
          <tpl fld="6" item="0"/>
          <tpl fld="2" item="6"/>
          <tpl fld="3" item="3"/>
          <tpl fld="0" item="1"/>
        </tpls>
      </n>
      <n v="14198225.470000001" in="0">
        <tpls c="4">
          <tpl fld="2" item="6"/>
          <tpl fld="5" item="73"/>
          <tpl fld="3" item="1"/>
          <tpl fld="0" item="1"/>
        </tpls>
      </n>
      <n v="21089992.259999998" in="0">
        <tpls c="4">
          <tpl fld="6" item="0"/>
          <tpl fld="2" item="5"/>
          <tpl fld="3" item="0"/>
          <tpl fld="0" item="1"/>
        </tpls>
      </n>
      <n v="3389818293.8000002" in="0">
        <tpls c="3">
          <tpl fld="2" item="5"/>
          <tpl fld="3" item="1"/>
          <tpl fld="0" item="1"/>
        </tpls>
      </n>
      <n v="3747.67" in="0">
        <tpls c="3">
          <tpl fld="1" item="9"/>
          <tpl fld="4" item="0"/>
          <tpl fld="0" item="0"/>
        </tpls>
      </n>
      <n v="29577309.130000003" in="0">
        <tpls c="4">
          <tpl fld="6" item="0"/>
          <tpl fld="2" item="5"/>
          <tpl fld="3" item="6"/>
          <tpl fld="0" item="1"/>
        </tpls>
      </n>
      <n v="6553360.0999999996" in="0">
        <tpls c="4">
          <tpl fld="2" item="6"/>
          <tpl fld="5" item="73"/>
          <tpl fld="3" item="3"/>
          <tpl fld="0" item="1"/>
        </tpls>
      </n>
      <n v="20890894.100000001" in="0">
        <tpls c="3">
          <tpl fld="2" item="5"/>
          <tpl fld="3" item="5"/>
          <tpl fld="0" item="1"/>
        </tpls>
      </n>
      <n v="66083864.220000014" in="0">
        <tpls c="3">
          <tpl fld="2" item="5"/>
          <tpl fld="3" item="7"/>
          <tpl fld="0" item="1"/>
        </tpls>
      </n>
      <n v="370406201.52000004" in="0">
        <tpls c="4">
          <tpl fld="6" item="0"/>
          <tpl fld="2" item="6"/>
          <tpl fld="3" item="1"/>
          <tpl fld="0" item="1"/>
        </tpls>
      </n>
      <n v="2746270.43" in="0">
        <tpls c="4">
          <tpl fld="2" item="5"/>
          <tpl fld="5" item="73"/>
          <tpl fld="3" item="9"/>
          <tpl fld="0" item="1"/>
        </tpls>
      </n>
      <m>
        <tpls c="4">
          <tpl fld="6" item="0"/>
          <tpl fld="2" item="5"/>
          <tpl fld="3" item="4"/>
          <tpl fld="0" item="1"/>
        </tpls>
      </m>
      <n v="231352781.57000011" in="0">
        <tpls c="3">
          <tpl fld="2" item="6"/>
          <tpl fld="3" item="0"/>
          <tpl fld="0" item="1"/>
        </tpls>
      </n>
      <n v="2867121.84" in="0">
        <tpls c="4">
          <tpl fld="6" item="0"/>
          <tpl fld="2" item="6"/>
          <tpl fld="3" item="2"/>
          <tpl fld="0" item="1"/>
        </tpls>
      </n>
      <n v="94629.69" in="0">
        <tpls c="3">
          <tpl fld="6" item="0"/>
          <tpl fld="1" item="9"/>
          <tpl fld="0" item="0"/>
        </tpls>
      </n>
      <n v="11457.54" in="0">
        <tpls c="4">
          <tpl fld="2" item="5"/>
          <tpl fld="5" item="73"/>
          <tpl fld="3" item="2"/>
          <tpl fld="0" item="1"/>
        </tpls>
      </n>
      <n v="1539737.52" in="0">
        <tpls c="4">
          <tpl fld="2" item="5"/>
          <tpl fld="5" item="73"/>
          <tpl fld="3" item="6"/>
          <tpl fld="0" item="1"/>
        </tpls>
      </n>
      <n v="361536156.0800004" in="0">
        <tpls c="3">
          <tpl fld="2" item="6"/>
          <tpl fld="3" item="8"/>
          <tpl fld="0" item="1"/>
        </tpls>
      </n>
      <n v="1279585.6599999999" in="0">
        <tpls c="4">
          <tpl fld="2" item="5"/>
          <tpl fld="5" item="73"/>
          <tpl fld="3" item="0"/>
          <tpl fld="0" item="1"/>
        </tpls>
      </n>
      <n v="1872121.4100000001" in="0">
        <tpls c="4">
          <tpl fld="6" item="0"/>
          <tpl fld="2" item="5"/>
          <tpl fld="3" item="5"/>
          <tpl fld="0" item="1"/>
        </tpls>
      </n>
      <n v="205035683.82000005" in="0">
        <tpls c="3">
          <tpl fld="2" item="5"/>
          <tpl fld="3" item="0"/>
          <tpl fld="0" item="1"/>
        </tpls>
      </n>
      <m>
        <tpls c="4">
          <tpl fld="2" item="5"/>
          <tpl fld="5" item="73"/>
          <tpl fld="3" item="4"/>
          <tpl fld="0" item="1"/>
        </tpls>
      </m>
      <n v="25056660.119999997" in="0">
        <tpls c="4">
          <tpl fld="6" item="0"/>
          <tpl fld="2" item="6"/>
          <tpl fld="3" item="0"/>
          <tpl fld="0" item="1"/>
        </tpls>
      </n>
      <n v="20681328.960000001" in="0">
        <tpls c="3">
          <tpl fld="2" item="6"/>
          <tpl fld="3" item="5"/>
          <tpl fld="0" item="1"/>
        </tpls>
      </n>
      <m>
        <tpls c="4">
          <tpl fld="2" item="5"/>
          <tpl fld="5" item="73"/>
          <tpl fld="3" item="5"/>
          <tpl fld="0" item="1"/>
        </tpls>
      </m>
      <n v="392590.83" in="0">
        <tpls c="4">
          <tpl fld="2" item="6"/>
          <tpl fld="5" item="73"/>
          <tpl fld="3" item="7"/>
          <tpl fld="0" item="1"/>
        </tpls>
      </n>
      <n v="243410329.42999995" in="0">
        <tpls c="3">
          <tpl fld="2" item="6"/>
          <tpl fld="3" item="6"/>
          <tpl fld="0" item="1"/>
        </tpls>
      </n>
      <n v="1650718.18" in="0">
        <tpls c="4">
          <tpl fld="2" item="6"/>
          <tpl fld="5" item="73"/>
          <tpl fld="3" item="0"/>
          <tpl fld="0" item="1"/>
        </tpls>
      </n>
      <n v="13725017.350000001" in="0">
        <tpls c="4">
          <tpl fld="6" item="0"/>
          <tpl fld="2" item="5"/>
          <tpl fld="3" item="8"/>
          <tpl fld="0" item="1"/>
        </tpls>
      </n>
      <n v="1532520.19" in="0">
        <tpls c="4">
          <tpl fld="2" item="7"/>
          <tpl fld="5" item="73"/>
          <tpl fld="3" item="0"/>
          <tpl fld="0" item="1"/>
        </tpls>
      </n>
      <n v="8349718.4400000004" in="0">
        <tpls c="4">
          <tpl fld="6" item="0"/>
          <tpl fld="2" item="7"/>
          <tpl fld="3" item="7"/>
          <tpl fld="0" item="1"/>
        </tpls>
      </n>
      <n v="1561299301.0700004" in="0">
        <tpls c="3">
          <tpl fld="2" item="7"/>
          <tpl fld="3" item="3"/>
          <tpl fld="0" item="1"/>
        </tpls>
      </n>
      <n v="82857.37" in="0">
        <tpls c="4">
          <tpl fld="2" item="7"/>
          <tpl fld="5" item="73"/>
          <tpl fld="3" item="2"/>
          <tpl fld="0" item="1"/>
        </tpls>
      </n>
      <n v="22266484.93" in="0">
        <tpls c="4">
          <tpl fld="6" item="0"/>
          <tpl fld="2" item="8"/>
          <tpl fld="3" item="0"/>
          <tpl fld="0" item="1"/>
        </tpls>
      </n>
      <n v="14535755.059999997" in="0">
        <tpls c="4">
          <tpl fld="6" item="0"/>
          <tpl fld="2" item="8"/>
          <tpl fld="3" item="8"/>
          <tpl fld="0" item="1"/>
        </tpls>
      </n>
      <n v="64791228.840000004" in="0">
        <tpls c="4">
          <tpl fld="6" item="0"/>
          <tpl fld="2" item="7"/>
          <tpl fld="3" item="9"/>
          <tpl fld="0" item="1"/>
        </tpls>
      </n>
      <n v="332688325.01000005" in="0">
        <tpls c="4">
          <tpl fld="6" item="0"/>
          <tpl fld="2" item="8"/>
          <tpl fld="3" item="1"/>
          <tpl fld="0" item="1"/>
        </tpls>
      </n>
      <n v="38680678.220000014" in="0">
        <tpls c="3">
          <tpl fld="2" item="7"/>
          <tpl fld="3" item="2"/>
          <tpl fld="0" item="1"/>
        </tpls>
      </n>
      <n v="1982395.68" in="0">
        <tpls c="4">
          <tpl fld="2" item="8"/>
          <tpl fld="5" item="73"/>
          <tpl fld="3" item="6"/>
          <tpl fld="0" item="1"/>
        </tpls>
      </n>
      <n v="3001044.57" in="0">
        <tpls c="4">
          <tpl fld="2" item="7"/>
          <tpl fld="5" item="73"/>
          <tpl fld="3" item="9"/>
          <tpl fld="0" item="1"/>
        </tpls>
      </n>
      <n v="21293799.629999995" in="0">
        <tpls c="3">
          <tpl fld="2" item="8"/>
          <tpl fld="3" item="5"/>
          <tpl fld="0" item="1"/>
        </tpls>
      </n>
      <n v="1081946.44" in="0">
        <tpls c="4">
          <tpl fld="2" item="8"/>
          <tpl fld="5" item="73"/>
          <tpl fld="3" item="8"/>
          <tpl fld="0" item="1"/>
        </tpls>
      </n>
      <m>
        <tpls c="4">
          <tpl fld="2" item="7"/>
          <tpl fld="5" item="73"/>
          <tpl fld="3" item="5"/>
          <tpl fld="0" item="1"/>
        </tpls>
      </m>
      <n v="256450.72" in="0">
        <tpls c="4">
          <tpl fld="2" item="8"/>
          <tpl fld="5" item="73"/>
          <tpl fld="3" item="7"/>
          <tpl fld="0" item="1"/>
        </tpls>
      </n>
      <n v="2465083.3200000003" in="0">
        <tpls c="4">
          <tpl fld="6" item="0"/>
          <tpl fld="2" item="7"/>
          <tpl fld="3" item="5"/>
          <tpl fld="0" item="1"/>
        </tpls>
      </n>
      <n v="30702437.650000002" in="0">
        <tpls c="4">
          <tpl fld="6" item="0"/>
          <tpl fld="2" item="8"/>
          <tpl fld="3" item="6"/>
          <tpl fld="0" item="1"/>
        </tpls>
      </n>
      <n v="100836355.78" in="0">
        <tpls c="3">
          <tpl fld="2" item="7"/>
          <tpl fld="3" item="7"/>
          <tpl fld="0" item="1"/>
        </tpls>
      </n>
      <n v="3755.17" in="0">
        <tpls c="3">
          <tpl fld="1" item="10"/>
          <tpl fld="4" item="0"/>
          <tpl fld="0" item="0"/>
        </tpls>
      </n>
      <m>
        <tpls c="4">
          <tpl fld="6" item="0"/>
          <tpl fld="2" item="8"/>
          <tpl fld="3" item="4"/>
          <tpl fld="0" item="1"/>
        </tpls>
      </m>
      <n v="375459879.96000004" in="0">
        <tpls c="4">
          <tpl fld="6" item="0"/>
          <tpl fld="2" item="7"/>
          <tpl fld="3" item="1"/>
          <tpl fld="0" item="1"/>
        </tpls>
      </n>
      <n v="210052049.46000004" in="0">
        <tpls c="3">
          <tpl fld="2" item="8"/>
          <tpl fld="3" item="0"/>
          <tpl fld="0" item="1"/>
        </tpls>
      </n>
      <n v="2036459.6599999997" in="0">
        <tpls c="4">
          <tpl fld="6" item="0"/>
          <tpl fld="2" item="8"/>
          <tpl fld="3" item="2"/>
          <tpl fld="0" item="1"/>
        </tpls>
      </n>
      <n v="7056899.4500000002" in="0">
        <tpls c="4">
          <tpl fld="2" item="7"/>
          <tpl fld="5" item="73"/>
          <tpl fld="3" item="3"/>
          <tpl fld="0" item="1"/>
        </tpls>
      </n>
      <n v="238972436.72000012" in="0">
        <tpls c="3">
          <tpl fld="2" item="7"/>
          <tpl fld="3" item="0"/>
          <tpl fld="0" item="1"/>
        </tpls>
      </n>
      <n v="54344.35" in="0">
        <tpls c="4">
          <tpl fld="2" item="8"/>
          <tpl fld="5" item="73"/>
          <tpl fld="3" item="2"/>
          <tpl fld="0" item="1"/>
        </tpls>
      </n>
      <n v="72026549.850000039" in="0">
        <tpls c="3">
          <tpl fld="2" item="8"/>
          <tpl fld="3" item="7"/>
          <tpl fld="0" item="1"/>
        </tpls>
      </n>
      <n v="163640686.76999992" in="0">
        <tpls c="3">
          <tpl fld="2" item="8"/>
          <tpl fld="3" item="8"/>
          <tpl fld="0" item="1"/>
        </tpls>
      </n>
      <n v="2411422.4000000004" in="0">
        <tpls c="4">
          <tpl fld="6" item="0"/>
          <tpl fld="2" item="7"/>
          <tpl fld="3" item="2"/>
          <tpl fld="0" item="1"/>
        </tpls>
      </n>
      <n v="267352404.2400001" in="0">
        <tpls c="3">
          <tpl fld="2" item="8"/>
          <tpl fld="3" item="6"/>
          <tpl fld="0" item="1"/>
        </tpls>
      </n>
      <n v="345587782.2299999" in="0">
        <tpls c="3">
          <tpl fld="2" item="7"/>
          <tpl fld="3" item="8"/>
          <tpl fld="0" item="1"/>
        </tpls>
      </n>
      <n v="30053784.660000004" in="0">
        <tpls c="4">
          <tpl fld="6" item="0"/>
          <tpl fld="2" item="7"/>
          <tpl fld="3" item="8"/>
          <tpl fld="0" item="1"/>
        </tpls>
      </n>
      <n v="356357.59" in="0">
        <tpls c="4">
          <tpl fld="2" item="7"/>
          <tpl fld="5" item="73"/>
          <tpl fld="3" item="7"/>
          <tpl fld="0" item="1"/>
        </tpls>
      </n>
      <n v="700629518.98000002" in="0">
        <tpls c="3">
          <tpl fld="2" item="7"/>
          <tpl fld="3" item="9"/>
          <tpl fld="0" item="1"/>
        </tpls>
      </n>
      <m>
        <tpls c="4">
          <tpl fld="2" item="8"/>
          <tpl fld="5" item="73"/>
          <tpl fld="3" item="5"/>
          <tpl fld="0" item="1"/>
        </tpls>
      </m>
      <n v="1291998210.8599992" in="0">
        <tpls c="3">
          <tpl fld="2" item="8"/>
          <tpl fld="3" item="3"/>
          <tpl fld="0" item="1"/>
        </tpls>
      </n>
      <n v="25880086.170000002" in="0">
        <tpls c="4">
          <tpl fld="6" item="0"/>
          <tpl fld="2" item="7"/>
          <tpl fld="3" item="0"/>
          <tpl fld="0" item="1"/>
        </tpls>
      </n>
      <n v="537649982.63000023" in="0">
        <tpls c="3">
          <tpl fld="2" item="8"/>
          <tpl fld="3" item="9"/>
          <tpl fld="0" item="1"/>
        </tpls>
      </n>
      <n v="2776568.7" in="0">
        <tpls c="4">
          <tpl fld="2" item="8"/>
          <tpl fld="5" item="73"/>
          <tpl fld="3" item="9"/>
          <tpl fld="0" item="1"/>
        </tpls>
      </n>
      <n v="153985980.88000003" in="0">
        <tpls c="4">
          <tpl fld="6" item="0"/>
          <tpl fld="2" item="7"/>
          <tpl fld="3" item="3"/>
          <tpl fld="0" item="1"/>
        </tpls>
      </n>
      <m>
        <tpls c="4">
          <tpl fld="6" item="0"/>
          <tpl fld="2" item="7"/>
          <tpl fld="3" item="4"/>
          <tpl fld="0" item="1"/>
        </tpls>
      </m>
      <n v="12810915.84" in="0">
        <tpls c="4">
          <tpl fld="2" item="8"/>
          <tpl fld="5" item="73"/>
          <tpl fld="3" item="1"/>
          <tpl fld="0" item="1"/>
        </tpls>
      </n>
      <n v="1281149.96" in="0">
        <tpls c="4">
          <tpl fld="2" item="7"/>
          <tpl fld="5" item="73"/>
          <tpl fld="3" item="8"/>
          <tpl fld="0" item="1"/>
        </tpls>
      </n>
      <n v="3443258386.599999" in="0">
        <tpls c="3">
          <tpl fld="2" item="8"/>
          <tpl fld="3" item="1"/>
          <tpl fld="0" item="1"/>
        </tpls>
      </n>
      <n v="3909592985.2300038" in="0">
        <tpls c="3">
          <tpl fld="2" item="7"/>
          <tpl fld="3" item="1"/>
          <tpl fld="0" item="1"/>
        </tpls>
      </n>
      <n v="51591084.24000001" in="0">
        <tpls c="4">
          <tpl fld="6" item="0"/>
          <tpl fld="2" item="8"/>
          <tpl fld="3" item="9"/>
          <tpl fld="0" item="1"/>
        </tpls>
      </n>
      <n v="36757459.57" in="0">
        <tpls c="4">
          <tpl fld="6" item="0"/>
          <tpl fld="2" item="7"/>
          <tpl fld="3" item="6"/>
          <tpl fld="0" item="1"/>
        </tpls>
      </n>
      <m>
        <tpls c="4">
          <tpl fld="2" item="7"/>
          <tpl fld="5" item="73"/>
          <tpl fld="3" item="4"/>
          <tpl fld="0" item="1"/>
        </tpls>
      </m>
      <m>
        <tpls c="4">
          <tpl fld="2" item="8"/>
          <tpl fld="5" item="73"/>
          <tpl fld="3" item="4"/>
          <tpl fld="0" item="1"/>
        </tpls>
      </m>
      <n v="315069940.87999994" in="0">
        <tpls c="3">
          <tpl fld="2" item="7"/>
          <tpl fld="3" item="6"/>
          <tpl fld="0" item="1"/>
        </tpls>
      </n>
      <n v="4732032.07" in="0">
        <tpls c="4">
          <tpl fld="2" item="8"/>
          <tpl fld="5" item="73"/>
          <tpl fld="3" item="3"/>
          <tpl fld="0" item="1"/>
        </tpls>
      </n>
      <n v="2366597.39" in="0">
        <tpls c="4">
          <tpl fld="2" item="7"/>
          <tpl fld="5" item="73"/>
          <tpl fld="3" item="6"/>
          <tpl fld="0" item="1"/>
        </tpls>
      </n>
      <n v="30300492.430000018" in="0">
        <tpls c="3">
          <tpl fld="2" item="8"/>
          <tpl fld="3" item="2"/>
          <tpl fld="0" item="1"/>
        </tpls>
      </n>
      <n v="1302459.6599999999" in="0">
        <tpls c="4">
          <tpl fld="2" item="8"/>
          <tpl fld="5" item="73"/>
          <tpl fld="3" item="0"/>
          <tpl fld="0" item="1"/>
        </tpls>
      </n>
      <m>
        <tpls c="3">
          <tpl fld="2" item="8"/>
          <tpl fld="3" item="4"/>
          <tpl fld="0" item="1"/>
        </tpls>
      </m>
      <m>
        <tpls c="3">
          <tpl fld="2" item="7"/>
          <tpl fld="3" item="4"/>
          <tpl fld="0" item="1"/>
        </tpls>
      </m>
      <n v="1918986.05" in="0">
        <tpls c="4">
          <tpl fld="6" item="0"/>
          <tpl fld="2" item="8"/>
          <tpl fld="3" item="5"/>
          <tpl fld="0" item="1"/>
        </tpls>
      </n>
      <n v="22019323.010000002" in="0">
        <tpls c="3">
          <tpl fld="2" item="7"/>
          <tpl fld="3" item="5"/>
          <tpl fld="0" item="1"/>
        </tpls>
      </n>
      <n v="14212434.359999999" in="0">
        <tpls c="4">
          <tpl fld="2" item="7"/>
          <tpl fld="5" item="73"/>
          <tpl fld="3" item="1"/>
          <tpl fld="0" item="1"/>
        </tpls>
      </n>
      <n v="6465622.0499999998" in="0">
        <tpls c="4">
          <tpl fld="6" item="0"/>
          <tpl fld="2" item="8"/>
          <tpl fld="3" item="7"/>
          <tpl fld="0" item="1"/>
        </tpls>
      </n>
      <n v="124193334.04000002" in="0">
        <tpls c="4">
          <tpl fld="6" item="0"/>
          <tpl fld="2" item="8"/>
          <tpl fld="3" item="3"/>
          <tpl fld="0" item="1"/>
        </tpls>
      </n>
      <m>
        <tpls c="4">
          <tpl fld="2" item="9"/>
          <tpl fld="5" item="73"/>
          <tpl fld="3" item="4"/>
          <tpl fld="0" item="1"/>
        </tpls>
      </m>
      <n v="4004362816.5800018" in="0">
        <tpls c="3">
          <tpl fld="2" item="9"/>
          <tpl fld="3" item="1"/>
          <tpl fld="0" item="1"/>
        </tpls>
      </n>
      <n v="95310.94" in="0">
        <tpls c="3">
          <tpl fld="6" item="0"/>
          <tpl fld="1" item="10"/>
          <tpl fld="0" item="0"/>
        </tpls>
      </n>
      <n v="313414697.52999991" in="0">
        <tpls c="3">
          <tpl fld="2" item="9"/>
          <tpl fld="3" item="8"/>
          <tpl fld="0" item="1"/>
        </tpls>
      </n>
      <n v="38337726.63000001" in="0">
        <tpls c="3">
          <tpl fld="2" item="9"/>
          <tpl fld="3" item="2"/>
          <tpl fld="0" item="1"/>
        </tpls>
      </n>
      <n v="14346619.02" in="0">
        <tpls c="4">
          <tpl fld="2" item="9"/>
          <tpl fld="5" item="73"/>
          <tpl fld="3" item="1"/>
          <tpl fld="0" item="1"/>
        </tpls>
      </n>
      <n v="1657862.12" in="0">
        <tpls c="4">
          <tpl fld="2" item="9"/>
          <tpl fld="5" item="73"/>
          <tpl fld="3" item="8"/>
          <tpl fld="0" item="1"/>
        </tpls>
      </n>
      <n v="6846883.3899999997" in="0">
        <tpls c="4">
          <tpl fld="2" item="9"/>
          <tpl fld="5" item="73"/>
          <tpl fld="3" item="3"/>
          <tpl fld="0" item="1"/>
        </tpls>
      </n>
      <n v="105162229.35000011" in="0">
        <tpls c="3">
          <tpl fld="2" item="9"/>
          <tpl fld="3" item="7"/>
          <tpl fld="0" item="1"/>
        </tpls>
      </n>
      <n v="244023360.60000005" in="0">
        <tpls c="3">
          <tpl fld="2" item="9"/>
          <tpl fld="3" item="0"/>
          <tpl fld="0" item="1"/>
        </tpls>
      </n>
      <n v="22425361.859999999" in="0">
        <tpls c="3">
          <tpl fld="2" item="9"/>
          <tpl fld="3" item="5"/>
          <tpl fld="0" item="1"/>
        </tpls>
      </n>
      <n v="366322.45" in="0">
        <tpls c="4">
          <tpl fld="2" item="9"/>
          <tpl fld="5" item="73"/>
          <tpl fld="3" item="7"/>
          <tpl fld="0" item="1"/>
        </tpls>
      </n>
      <m>
        <tpls c="4">
          <tpl fld="2" item="9"/>
          <tpl fld="5" item="73"/>
          <tpl fld="3" item="5"/>
          <tpl fld="0" item="1"/>
        </tpls>
      </m>
      <n v="3154389.73" in="0">
        <tpls c="4">
          <tpl fld="2" item="9"/>
          <tpl fld="5" item="73"/>
          <tpl fld="3" item="9"/>
          <tpl fld="0" item="1"/>
        </tpls>
      </n>
      <n v="2759935.06" in="0">
        <tpls c="4">
          <tpl fld="2" item="9"/>
          <tpl fld="5" item="73"/>
          <tpl fld="3" item="6"/>
          <tpl fld="0" item="1"/>
        </tpls>
      </n>
      <n v="1472492.77" in="0">
        <tpls c="4">
          <tpl fld="2" item="9"/>
          <tpl fld="5" item="73"/>
          <tpl fld="3" item="0"/>
          <tpl fld="0" item="1"/>
        </tpls>
      </n>
      <m>
        <tpls c="3">
          <tpl fld="2" item="9"/>
          <tpl fld="3" item="4"/>
          <tpl fld="0" item="1"/>
        </tpls>
      </m>
      <n v="1612942629.1600003" in="0">
        <tpls c="3">
          <tpl fld="2" item="9"/>
          <tpl fld="3" item="3"/>
          <tpl fld="0" item="1"/>
        </tpls>
      </n>
      <n v="737005188.65999997" in="0">
        <tpls c="3">
          <tpl fld="2" item="9"/>
          <tpl fld="3" item="9"/>
          <tpl fld="0" item="1"/>
        </tpls>
      </n>
      <n v="52011.07" in="0">
        <tpls c="4">
          <tpl fld="2" item="9"/>
          <tpl fld="5" item="73"/>
          <tpl fld="3" item="2"/>
          <tpl fld="0" item="1"/>
        </tpls>
      </n>
      <n v="341229262.17000002" in="0">
        <tpls c="3">
          <tpl fld="2" item="9"/>
          <tpl fld="3" item="6"/>
          <tpl fld="0" item="1"/>
        </tpls>
      </n>
      <n v="26540452.91" in="0">
        <tpls c="4">
          <tpl fld="6" item="0"/>
          <tpl fld="2" item="9"/>
          <tpl fld="3" item="0"/>
          <tpl fld="0" item="1"/>
        </tpls>
      </n>
      <n v="161932333.90000001" in="0">
        <tpls c="4">
          <tpl fld="6" item="0"/>
          <tpl fld="2" item="9"/>
          <tpl fld="3" item="3"/>
          <tpl fld="0" item="1"/>
        </tpls>
      </n>
      <n v="385501948.72999996" in="0">
        <tpls c="4">
          <tpl fld="6" item="0"/>
          <tpl fld="2" item="9"/>
          <tpl fld="3" item="1"/>
          <tpl fld="0" item="1"/>
        </tpls>
      </n>
      <n v="39381504.459999993" in="0">
        <tpls c="4">
          <tpl fld="6" item="0"/>
          <tpl fld="2" item="9"/>
          <tpl fld="3" item="6"/>
          <tpl fld="0" item="1"/>
        </tpls>
      </n>
      <n v="1961853.0999999999" in="0">
        <tpls c="4">
          <tpl fld="6" item="0"/>
          <tpl fld="2" item="9"/>
          <tpl fld="3" item="2"/>
          <tpl fld="0" item="1"/>
        </tpls>
      </n>
      <m>
        <tpls c="4">
          <tpl fld="6" item="0"/>
          <tpl fld="2" item="9"/>
          <tpl fld="3" item="4"/>
          <tpl fld="0" item="1"/>
        </tpls>
      </m>
      <n v="2798491.54" in="0">
        <tpls c="4">
          <tpl fld="6" item="0"/>
          <tpl fld="2" item="9"/>
          <tpl fld="3" item="5"/>
          <tpl fld="0" item="1"/>
        </tpls>
      </n>
      <n v="95475.47" in="0">
        <tpls c="3">
          <tpl fld="6" item="0"/>
          <tpl fld="1" item="11"/>
          <tpl fld="0" item="0"/>
        </tpls>
      </n>
      <n v="27236118.620000008" in="0">
        <tpls c="4">
          <tpl fld="6" item="0"/>
          <tpl fld="2" item="9"/>
          <tpl fld="3" item="8"/>
          <tpl fld="0" item="1"/>
        </tpls>
      </n>
      <n v="9187381.0700000003" in="0">
        <tpls c="4">
          <tpl fld="6" item="0"/>
          <tpl fld="2" item="9"/>
          <tpl fld="3" item="7"/>
          <tpl fld="0" item="1"/>
        </tpls>
      </n>
      <n v="67455975.99000001" in="0">
        <tpls c="4">
          <tpl fld="6" item="0"/>
          <tpl fld="2" item="9"/>
          <tpl fld="3" item="9"/>
          <tpl fld="0" item="1"/>
        </tpls>
      </n>
      <n v="357714736.91000003" in="0">
        <tpls c="3">
          <tpl fld="2" item="10"/>
          <tpl fld="3" item="6"/>
          <tpl fld="0" item="1"/>
        </tpls>
      </n>
      <n v="4108491879.9899998" in="0">
        <tpls c="3">
          <tpl fld="2" item="10"/>
          <tpl fld="3" item="1"/>
          <tpl fld="0" item="1"/>
        </tpls>
      </n>
      <n v="72415527.640000015" in="0">
        <tpls c="4">
          <tpl fld="6" item="0"/>
          <tpl fld="2" item="10"/>
          <tpl fld="3" item="9"/>
          <tpl fld="0" item="1"/>
        </tpls>
      </n>
      <n v="30736432.570000004" in="0">
        <tpls c="4">
          <tpl fld="6" item="0"/>
          <tpl fld="2" item="10"/>
          <tpl fld="3" item="8"/>
          <tpl fld="0" item="1"/>
        </tpls>
      </n>
      <n v="27241179.829999998" in="0">
        <tpls c="4">
          <tpl fld="6" item="0"/>
          <tpl fld="2" item="10"/>
          <tpl fld="3" item="0"/>
          <tpl fld="0" item="1"/>
        </tpls>
      </n>
      <m>
        <tpls c="4">
          <tpl fld="6" item="0"/>
          <tpl fld="2" item="10"/>
          <tpl fld="3" item="4"/>
          <tpl fld="0" item="1"/>
        </tpls>
      </m>
      <n v="3727.27" in="0">
        <tpls c="3">
          <tpl fld="1" item="11"/>
          <tpl fld="4" item="0"/>
          <tpl fld="0" item="0"/>
        </tpls>
      </n>
      <n v="793216631.58000052" in="0">
        <tpls c="3">
          <tpl fld="2" item="10"/>
          <tpl fld="3" item="9"/>
          <tpl fld="0" item="1"/>
        </tpls>
      </n>
      <n v="39587147.250000015" in="0">
        <tpls c="3">
          <tpl fld="2" item="10"/>
          <tpl fld="3" item="2"/>
          <tpl fld="0" item="1"/>
        </tpls>
      </n>
      <n v="2022410.1600000001" in="0">
        <tpls c="4">
          <tpl fld="6" item="0"/>
          <tpl fld="2" item="10"/>
          <tpl fld="3" item="2"/>
          <tpl fld="0" item="1"/>
        </tpls>
      </n>
      <n v="355136308.10000002" in="0">
        <tpls c="3">
          <tpl fld="2" item="10"/>
          <tpl fld="3" item="8"/>
          <tpl fld="0" item="1"/>
        </tpls>
      </n>
      <n v="250755341.15999991" in="0">
        <tpls c="3">
          <tpl fld="2" item="10"/>
          <tpl fld="3" item="0"/>
          <tpl fld="0" item="1"/>
        </tpls>
      </n>
      <n v="10094809.829999998" in="0">
        <tpls c="4">
          <tpl fld="6" item="0"/>
          <tpl fld="2" item="10"/>
          <tpl fld="3" item="7"/>
          <tpl fld="0" item="1"/>
        </tpls>
      </n>
      <n v="169685049.65000001" in="0">
        <tpls c="4">
          <tpl fld="6" item="0"/>
          <tpl fld="2" item="10"/>
          <tpl fld="3" item="3"/>
          <tpl fld="0" item="1"/>
        </tpls>
      </n>
      <m>
        <tpls c="3">
          <tpl fld="2" item="10"/>
          <tpl fld="3" item="4"/>
          <tpl fld="0" item="1"/>
        </tpls>
      </m>
      <n v="394203721.63" in="0">
        <tpls c="4">
          <tpl fld="6" item="0"/>
          <tpl fld="2" item="10"/>
          <tpl fld="3" item="1"/>
          <tpl fld="0" item="1"/>
        </tpls>
      </n>
      <n v="111240139.54000004" in="0">
        <tpls c="3">
          <tpl fld="2" item="10"/>
          <tpl fld="3" item="7"/>
          <tpl fld="0" item="1"/>
        </tpls>
      </n>
      <n v="40596309.990000002" in="0">
        <tpls c="4">
          <tpl fld="6" item="0"/>
          <tpl fld="2" item="10"/>
          <tpl fld="3" item="6"/>
          <tpl fld="0" item="1"/>
        </tpls>
      </n>
      <n v="2919911.7" in="0">
        <tpls c="4">
          <tpl fld="6" item="0"/>
          <tpl fld="2" item="10"/>
          <tpl fld="3" item="5"/>
          <tpl fld="0" item="1"/>
        </tpls>
      </n>
      <n v="1684590251.1000009" in="0">
        <tpls c="3">
          <tpl fld="2" item="10"/>
          <tpl fld="3" item="3"/>
          <tpl fld="0" item="1"/>
        </tpls>
      </n>
      <n v="23472533.34" in="0">
        <tpls c="3">
          <tpl fld="2" item="10"/>
          <tpl fld="3" item="5"/>
          <tpl fld="0" item="1"/>
        </tpls>
      </n>
      <m>
        <tpls c="4">
          <tpl fld="2" item="10"/>
          <tpl fld="5" item="73"/>
          <tpl fld="3" item="5"/>
          <tpl fld="0" item="1"/>
        </tpls>
      </m>
      <n v="14511646.34" in="0">
        <tpls c="4">
          <tpl fld="2" item="10"/>
          <tpl fld="5" item="73"/>
          <tpl fld="3" item="1"/>
          <tpl fld="0" item="1"/>
        </tpls>
      </n>
      <n v="1492673.83" in="0">
        <tpls c="4">
          <tpl fld="2" item="10"/>
          <tpl fld="5" item="73"/>
          <tpl fld="3" item="0"/>
          <tpl fld="0" item="1"/>
        </tpls>
      </n>
      <n v="2728730.73" in="0">
        <tpls c="4">
          <tpl fld="2" item="10"/>
          <tpl fld="5" item="73"/>
          <tpl fld="3" item="6"/>
          <tpl fld="0" item="1"/>
        </tpls>
      </n>
      <n v="3312864" in="0">
        <tpls c="4">
          <tpl fld="2" item="10"/>
          <tpl fld="5" item="73"/>
          <tpl fld="3" item="9"/>
          <tpl fld="0" item="1"/>
        </tpls>
      </n>
      <n v="428492.49" in="0">
        <tpls c="4">
          <tpl fld="2" item="10"/>
          <tpl fld="5" item="73"/>
          <tpl fld="3" item="7"/>
          <tpl fld="0" item="1"/>
        </tpls>
      </n>
      <n v="84516.98" in="0">
        <tpls c="4">
          <tpl fld="2" item="10"/>
          <tpl fld="5" item="73"/>
          <tpl fld="3" item="2"/>
          <tpl fld="0" item="1"/>
        </tpls>
      </n>
      <n v="7851121.8799999999" in="0">
        <tpls c="4">
          <tpl fld="2" item="10"/>
          <tpl fld="5" item="73"/>
          <tpl fld="3" item="3"/>
          <tpl fld="0" item="1"/>
        </tpls>
      </n>
      <n v="1590191.16" in="0">
        <tpls c="4">
          <tpl fld="2" item="10"/>
          <tpl fld="5" item="73"/>
          <tpl fld="3" item="8"/>
          <tpl fld="0" item="1"/>
        </tpls>
      </n>
      <m>
        <tpls c="4">
          <tpl fld="2" item="10"/>
          <tpl fld="5" item="73"/>
          <tpl fld="3" item="4"/>
          <tpl fld="0" item="1"/>
        </tpls>
      </m>
      <n v="95288.58" in="0">
        <tpls c="3">
          <tpl fld="6" item="0"/>
          <tpl fld="1" item="12"/>
          <tpl fld="0" item="0"/>
        </tpls>
      </n>
      <n v="3605.56" in="0">
        <tpls c="3">
          <tpl fld="1" item="12"/>
          <tpl fld="4" item="0"/>
          <tpl fld="0" item="0"/>
        </tpls>
      </n>
      <n v="3379029.34" in="0">
        <tpls c="4">
          <tpl fld="2" item="11"/>
          <tpl fld="5" item="73"/>
          <tpl fld="3" item="9"/>
          <tpl fld="0" item="1"/>
        </tpls>
      </n>
      <n v="1639451.37" in="0">
        <tpls c="4">
          <tpl fld="2" item="11"/>
          <tpl fld="5" item="73"/>
          <tpl fld="3" item="0"/>
          <tpl fld="0" item="1"/>
        </tpls>
      </n>
      <n v="4266819696.0099993" in="0">
        <tpls c="3">
          <tpl fld="2" item="11"/>
          <tpl fld="3" item="1"/>
          <tpl fld="0" item="1"/>
        </tpls>
      </n>
      <n v="255253727.92000002" in="0">
        <tpls c="3">
          <tpl fld="2" item="11"/>
          <tpl fld="3" item="0"/>
          <tpl fld="0" item="1"/>
        </tpls>
      </n>
      <n v="1778312378.3800013" in="0">
        <tpls c="3">
          <tpl fld="2" item="11"/>
          <tpl fld="3" item="3"/>
          <tpl fld="0" item="1"/>
        </tpls>
      </n>
      <n v="28317730.980000008" in="0">
        <tpls c="4">
          <tpl fld="6" item="0"/>
          <tpl fld="2" item="11"/>
          <tpl fld="3" item="0"/>
          <tpl fld="0" item="1"/>
        </tpls>
      </n>
      <m>
        <tpls c="4">
          <tpl fld="2" item="11"/>
          <tpl fld="5" item="73"/>
          <tpl fld="3" item="5"/>
          <tpl fld="0" item="1"/>
        </tpls>
      </m>
      <n v="1642643.97" in="0">
        <tpls c="4">
          <tpl fld="2" item="11"/>
          <tpl fld="5" item="73"/>
          <tpl fld="3" item="8"/>
          <tpl fld="0" item="1"/>
        </tpls>
      </n>
      <n v="116020022.77000003" in="0">
        <tpls c="3">
          <tpl fld="2" item="11"/>
          <tpl fld="3" item="7"/>
          <tpl fld="0" item="1"/>
        </tpls>
      </n>
      <n v="41430596.919999987" in="0">
        <tpls c="4">
          <tpl fld="6" item="0"/>
          <tpl fld="2" item="11"/>
          <tpl fld="3" item="6"/>
          <tpl fld="0" item="1"/>
        </tpls>
      </n>
      <n v="23959200.59" in="0">
        <tpls c="3">
          <tpl fld="2" item="11"/>
          <tpl fld="3" item="5"/>
          <tpl fld="0" item="1"/>
        </tpls>
      </n>
      <n v="1705806.1600000001" in="0">
        <tpls c="4">
          <tpl fld="6" item="0"/>
          <tpl fld="2" item="11"/>
          <tpl fld="3" item="2"/>
          <tpl fld="0" item="1"/>
        </tpls>
      </n>
      <m>
        <tpls c="3">
          <tpl fld="2" item="11"/>
          <tpl fld="3" item="4"/>
          <tpl fld="0" item="1"/>
        </tpls>
      </m>
      <n v="385510968.69999987" in="0">
        <tpls c="3">
          <tpl fld="2" item="11"/>
          <tpl fld="3" item="8"/>
          <tpl fld="0" item="1"/>
        </tpls>
      </n>
      <n v="840979911.89000022" in="0">
        <tpls c="3">
          <tpl fld="2" item="11"/>
          <tpl fld="3" item="9"/>
          <tpl fld="0" item="1"/>
        </tpls>
      </n>
      <n v="6710611.3300000001" in="0">
        <tpls c="4">
          <tpl fld="2" item="11"/>
          <tpl fld="5" item="73"/>
          <tpl fld="3" item="3"/>
          <tpl fld="0" item="1"/>
        </tpls>
      </n>
      <n v="336244.53" in="0">
        <tpls c="4">
          <tpl fld="2" item="11"/>
          <tpl fld="5" item="73"/>
          <tpl fld="3" item="7"/>
          <tpl fld="0" item="1"/>
        </tpls>
      </n>
      <m>
        <tpls c="4">
          <tpl fld="6" item="0"/>
          <tpl fld="2" item="11"/>
          <tpl fld="3" item="4"/>
          <tpl fld="0" item="1"/>
        </tpls>
      </m>
      <n v="10590661.190000001" in="0">
        <tpls c="4">
          <tpl fld="6" item="0"/>
          <tpl fld="2" item="11"/>
          <tpl fld="3" item="7"/>
          <tpl fld="0" item="1"/>
        </tpls>
      </n>
      <n v="2712670.18" in="0">
        <tpls c="4">
          <tpl fld="2" item="11"/>
          <tpl fld="5" item="73"/>
          <tpl fld="3" item="6"/>
          <tpl fld="0" item="1"/>
        </tpls>
      </n>
      <m>
        <tpls c="4">
          <tpl fld="2" item="11"/>
          <tpl fld="5" item="73"/>
          <tpl fld="3" item="4"/>
          <tpl fld="0" item="1"/>
        </tpls>
      </m>
      <n v="372735979.82999974" in="0">
        <tpls c="3">
          <tpl fld="2" item="11"/>
          <tpl fld="3" item="6"/>
          <tpl fld="0" item="1"/>
        </tpls>
      </n>
      <n v="14442669.84" in="0">
        <tpls c="4">
          <tpl fld="2" item="11"/>
          <tpl fld="5" item="73"/>
          <tpl fld="3" item="1"/>
          <tpl fld="0" item="1"/>
        </tpls>
      </n>
      <n v="34971250.400000006" in="0">
        <tpls c="4">
          <tpl fld="6" item="0"/>
          <tpl fld="2" item="11"/>
          <tpl fld="3" item="8"/>
          <tpl fld="0" item="1"/>
        </tpls>
      </n>
      <n v="178604407.94999996" in="0">
        <tpls c="4">
          <tpl fld="6" item="0"/>
          <tpl fld="2" item="11"/>
          <tpl fld="3" item="3"/>
          <tpl fld="0" item="1"/>
        </tpls>
      </n>
      <n v="42214336.950000025" in="0">
        <tpls c="3">
          <tpl fld="2" item="11"/>
          <tpl fld="3" item="2"/>
          <tpl fld="0" item="1"/>
        </tpls>
      </n>
      <n v="76628749.860000014" in="0">
        <tpls c="4">
          <tpl fld="6" item="0"/>
          <tpl fld="2" item="11"/>
          <tpl fld="3" item="9"/>
          <tpl fld="0" item="1"/>
        </tpls>
      </n>
      <n v="2925937.01" in="0">
        <tpls c="4">
          <tpl fld="6" item="0"/>
          <tpl fld="2" item="11"/>
          <tpl fld="3" item="5"/>
          <tpl fld="0" item="1"/>
        </tpls>
      </n>
      <n v="83021.94" in="0">
        <tpls c="4">
          <tpl fld="2" item="11"/>
          <tpl fld="5" item="73"/>
          <tpl fld="3" item="2"/>
          <tpl fld="0" item="1"/>
        </tpls>
      </n>
      <n v="405294295.50999993" in="0">
        <tpls c="4">
          <tpl fld="6" item="0"/>
          <tpl fld="2" item="11"/>
          <tpl fld="3" item="1"/>
          <tpl fld="0" item="1"/>
        </tpls>
      </n>
      <n v="3504.08" in="0">
        <tpls c="3">
          <tpl fld="1" item="13"/>
          <tpl fld="4" item="0"/>
          <tpl fld="0" item="0"/>
        </tpls>
      </n>
      <n v="95572.74" in="0">
        <tpls c="3">
          <tpl fld="6" item="0"/>
          <tpl fld="1" item="13"/>
          <tpl fld="0" item="0"/>
        </tpls>
      </n>
      <n v="31090023.840000007" in="0">
        <tpls c="4">
          <tpl fld="6" item="0"/>
          <tpl fld="2" item="12"/>
          <tpl fld="3" item="0"/>
          <tpl fld="0" item="1"/>
        </tpls>
      </n>
      <n v="42039792.289999984" in="0">
        <tpls c="4">
          <tpl fld="6" item="0"/>
          <tpl fld="2" item="12"/>
          <tpl fld="3" item="6"/>
          <tpl fld="0" item="1"/>
        </tpls>
      </n>
      <n v="1833297.5" in="0">
        <tpls c="4">
          <tpl fld="2" item="12"/>
          <tpl fld="5" item="73"/>
          <tpl fld="3" item="0"/>
          <tpl fld="0" item="1"/>
        </tpls>
      </n>
      <n v="45570204.899999991" in="0">
        <tpls c="3">
          <tpl fld="2" item="12"/>
          <tpl fld="3" item="2"/>
          <tpl fld="0" item="1"/>
        </tpls>
      </n>
      <n v="43358219.019999996" in="0">
        <tpls c="4">
          <tpl fld="6" item="0"/>
          <tpl fld="2" item="12"/>
          <tpl fld="3" item="8"/>
          <tpl fld="0" item="1"/>
        </tpls>
      </n>
      <n v="2687981.79" in="0">
        <tpls c="4">
          <tpl fld="2" item="12"/>
          <tpl fld="5" item="73"/>
          <tpl fld="3" item="6"/>
          <tpl fld="0" item="1"/>
        </tpls>
      </n>
      <n v="267883598.67000002" in="0">
        <tpls c="3">
          <tpl fld="2" item="12"/>
          <tpl fld="3" item="0"/>
          <tpl fld="0" item="1"/>
        </tpls>
      </n>
      <n v="81922394.980000019" in="0">
        <tpls c="4">
          <tpl fld="6" item="0"/>
          <tpl fld="2" item="12"/>
          <tpl fld="3" item="9"/>
          <tpl fld="0" item="1"/>
        </tpls>
      </n>
      <n v="7110191.7699999996" in="0">
        <tpls c="4">
          <tpl fld="2" item="12"/>
          <tpl fld="5" item="73"/>
          <tpl fld="3" item="3"/>
          <tpl fld="0" item="1"/>
        </tpls>
      </n>
      <n v="63042.07" in="0">
        <tpls c="4">
          <tpl fld="2" item="12"/>
          <tpl fld="5" item="73"/>
          <tpl fld="3" item="2"/>
          <tpl fld="0" item="1"/>
        </tpls>
      </n>
      <n v="188326058.37" in="0">
        <tpls c="4">
          <tpl fld="6" item="0"/>
          <tpl fld="2" item="12"/>
          <tpl fld="3" item="3"/>
          <tpl fld="0" item="1"/>
        </tpls>
      </n>
      <n v="1887936080.2900009" in="0">
        <tpls c="3">
          <tpl fld="2" item="12"/>
          <tpl fld="3" item="3"/>
          <tpl fld="0" item="1"/>
        </tpls>
      </n>
      <n v="3201077.16" in="0">
        <tpls c="4">
          <tpl fld="6" item="0"/>
          <tpl fld="2" item="12"/>
          <tpl fld="3" item="5"/>
          <tpl fld="0" item="1"/>
        </tpls>
      </n>
      <n v="4517764052.5500031" in="0">
        <tpls c="3">
          <tpl fld="2" item="12"/>
          <tpl fld="3" item="1"/>
          <tpl fld="0" item="1"/>
        </tpls>
      </n>
      <m>
        <tpls c="4">
          <tpl fld="6" item="0"/>
          <tpl fld="2" item="12"/>
          <tpl fld="3" item="4"/>
          <tpl fld="0" item="1"/>
        </tpls>
      </m>
      <m>
        <tpls c="4">
          <tpl fld="2" item="12"/>
          <tpl fld="5" item="73"/>
          <tpl fld="3" item="4"/>
          <tpl fld="0" item="1"/>
        </tpls>
      </m>
      <n v="2037256.6500000004" in="0">
        <tpls c="4">
          <tpl fld="6" item="0"/>
          <tpl fld="2" item="12"/>
          <tpl fld="3" item="2"/>
          <tpl fld="0" item="1"/>
        </tpls>
      </n>
      <n v="25308497.109999999" in="0">
        <tpls c="3">
          <tpl fld="2" item="12"/>
          <tpl fld="3" item="5"/>
          <tpl fld="0" item="1"/>
        </tpls>
      </n>
      <n v="114608532.08000004" in="0">
        <tpls c="3">
          <tpl fld="2" item="12"/>
          <tpl fld="3" item="7"/>
          <tpl fld="0" item="1"/>
        </tpls>
      </n>
      <n v="458271603.62000006" in="0">
        <tpls c="3">
          <tpl fld="2" item="12"/>
          <tpl fld="3" item="8"/>
          <tpl fld="0" item="1"/>
        </tpls>
      </n>
      <n v="376754815.73999983" in="0">
        <tpls c="3">
          <tpl fld="2" item="12"/>
          <tpl fld="3" item="6"/>
          <tpl fld="0" item="1"/>
        </tpls>
      </n>
      <m>
        <tpls c="3">
          <tpl fld="2" item="12"/>
          <tpl fld="3" item="4"/>
          <tpl fld="0" item="1"/>
        </tpls>
      </m>
      <m>
        <tpls c="4">
          <tpl fld="2" item="12"/>
          <tpl fld="5" item="73"/>
          <tpl fld="3" item="5"/>
          <tpl fld="0" item="1"/>
        </tpls>
      </m>
      <n v="899738546.97999918" in="0">
        <tpls c="3">
          <tpl fld="2" item="12"/>
          <tpl fld="3" item="9"/>
          <tpl fld="0" item="1"/>
        </tpls>
      </n>
      <n v="340425.58" in="0">
        <tpls c="4">
          <tpl fld="2" item="12"/>
          <tpl fld="5" item="73"/>
          <tpl fld="3" item="7"/>
          <tpl fld="0" item="1"/>
        </tpls>
      </n>
      <n v="428319796.12000006" in="0">
        <tpls c="4">
          <tpl fld="6" item="0"/>
          <tpl fld="2" item="12"/>
          <tpl fld="3" item="1"/>
          <tpl fld="0" item="1"/>
        </tpls>
      </n>
      <n v="11170929.329999998" in="0">
        <tpls c="4">
          <tpl fld="6" item="0"/>
          <tpl fld="2" item="12"/>
          <tpl fld="3" item="7"/>
          <tpl fld="0" item="1"/>
        </tpls>
      </n>
      <n v="1447264.89" in="0">
        <tpls c="4">
          <tpl fld="2" item="12"/>
          <tpl fld="5" item="73"/>
          <tpl fld="3" item="8"/>
          <tpl fld="0" item="1"/>
        </tpls>
      </n>
      <n v="3583896.04" in="0">
        <tpls c="4">
          <tpl fld="2" item="12"/>
          <tpl fld="5" item="73"/>
          <tpl fld="3" item="9"/>
          <tpl fld="0" item="1"/>
        </tpls>
      </n>
      <n v="15069847.73" in="0">
        <tpls c="4">
          <tpl fld="2" item="12"/>
          <tpl fld="5" item="73"/>
          <tpl fld="3" item="1"/>
          <tpl fld="0" item="1"/>
        </tpls>
      </n>
      <n v="27317257.430000003" in="0">
        <tpls c="3">
          <tpl fld="2" item="13"/>
          <tpl fld="3" item="5"/>
          <tpl fld="0" item="1"/>
        </tpls>
      </n>
      <n v="280810417.35999995" in="0">
        <tpls c="3">
          <tpl fld="2" item="13"/>
          <tpl fld="3" item="0"/>
          <tpl fld="0" item="1"/>
        </tpls>
      </n>
      <n v="538425521.93999994" in="0">
        <tpls c="3">
          <tpl fld="2" item="13"/>
          <tpl fld="3" item="8"/>
          <tpl fld="0" item="1"/>
        </tpls>
      </n>
      <n v="2008634591.289999" in="0">
        <tpls c="3">
          <tpl fld="2" item="13"/>
          <tpl fld="3" item="3"/>
          <tpl fld="0" item="1"/>
        </tpls>
      </n>
      <n v="95877.26" in="0">
        <tpls c="3">
          <tpl fld="6" item="0"/>
          <tpl fld="1" item="14"/>
          <tpl fld="0" item="0"/>
        </tpls>
      </n>
      <n v="4657103558.250001" in="0">
        <tpls c="3">
          <tpl fld="2" item="13"/>
          <tpl fld="3" item="1"/>
          <tpl fld="0" item="1"/>
        </tpls>
      </n>
      <n v="3301.85" in="0">
        <tpls c="3">
          <tpl fld="1" item="14"/>
          <tpl fld="4" item="0"/>
          <tpl fld="0" item="0"/>
        </tpls>
      </n>
      <n v="1098161338.5000005" in="0">
        <tpls c="3">
          <tpl fld="2" item="13"/>
          <tpl fld="3" item="9"/>
          <tpl fld="0" item="1"/>
        </tpls>
      </n>
      <m>
        <tpls c="3">
          <tpl fld="2" item="13"/>
          <tpl fld="3" item="4"/>
          <tpl fld="0" item="1"/>
        </tpls>
      </m>
      <n v="53314404.580000013" in="0">
        <tpls c="3">
          <tpl fld="2" item="13"/>
          <tpl fld="3" item="2"/>
          <tpl fld="0" item="1"/>
        </tpls>
      </n>
      <n v="121495186.51999998" in="0">
        <tpls c="3">
          <tpl fld="2" item="13"/>
          <tpl fld="3" item="7"/>
          <tpl fld="0" item="1"/>
        </tpls>
      </n>
      <n v="394040450.83000022" in="0">
        <tpls c="3">
          <tpl fld="2" item="13"/>
          <tpl fld="3" item="6"/>
          <tpl fld="0" item="1"/>
        </tpls>
      </n>
      <n v="3247617.87" in="0">
        <tpls c="4">
          <tpl fld="2" item="13"/>
          <tpl fld="5" item="73"/>
          <tpl fld="3" item="6"/>
          <tpl fld="0" item="1"/>
        </tpls>
      </n>
      <n v="99848578.920000002" in="0">
        <tpls c="4">
          <tpl fld="6" item="0"/>
          <tpl fld="2" item="13"/>
          <tpl fld="3" item="9"/>
          <tpl fld="0" item="1"/>
        </tpls>
      </n>
      <n v="7733645.0899999999" in="0">
        <tpls c="4">
          <tpl fld="2" item="13"/>
          <tpl fld="5" item="73"/>
          <tpl fld="3" item="3"/>
          <tpl fld="0" item="1"/>
        </tpls>
      </n>
      <n v="11882999.67" in="0">
        <tpls c="4">
          <tpl fld="6" item="0"/>
          <tpl fld="2" item="13"/>
          <tpl fld="3" item="7"/>
          <tpl fld="0" item="1"/>
        </tpls>
      </n>
      <n v="2046005.69" in="0">
        <tpls c="4">
          <tpl fld="2" item="13"/>
          <tpl fld="5" item="73"/>
          <tpl fld="3" item="0"/>
          <tpl fld="0" item="1"/>
        </tpls>
      </n>
      <m>
        <tpls c="4">
          <tpl fld="6" item="0"/>
          <tpl fld="2" item="13"/>
          <tpl fld="3" item="4"/>
          <tpl fld="0" item="1"/>
        </tpls>
      </m>
      <n v="1893569.7" in="0">
        <tpls c="4">
          <tpl fld="2" item="13"/>
          <tpl fld="5" item="73"/>
          <tpl fld="3" item="8"/>
          <tpl fld="0" item="1"/>
        </tpls>
      </n>
      <n v="317109.89" in="0">
        <tpls c="4">
          <tpl fld="2" item="13"/>
          <tpl fld="5" item="73"/>
          <tpl fld="3" item="7"/>
          <tpl fld="0" item="1"/>
        </tpls>
      </n>
      <n v="3740883.8" in="0">
        <tpls c="4">
          <tpl fld="6" item="0"/>
          <tpl fld="2" item="13"/>
          <tpl fld="3" item="5"/>
          <tpl fld="0" item="1"/>
        </tpls>
      </n>
      <m>
        <tpls c="4">
          <tpl fld="2" item="13"/>
          <tpl fld="5" item="73"/>
          <tpl fld="3" item="4"/>
          <tpl fld="0" item="1"/>
        </tpls>
      </m>
      <n v="83855.17" in="0">
        <tpls c="4">
          <tpl fld="2" item="13"/>
          <tpl fld="5" item="73"/>
          <tpl fld="3" item="2"/>
          <tpl fld="0" item="1"/>
        </tpls>
      </n>
      <n v="4208512.4000000004" in="0">
        <tpls c="4">
          <tpl fld="2" item="13"/>
          <tpl fld="5" item="73"/>
          <tpl fld="3" item="9"/>
          <tpl fld="0" item="1"/>
        </tpls>
      </n>
      <n v="199731248.01999998" in="0">
        <tpls c="4">
          <tpl fld="6" item="0"/>
          <tpl fld="2" item="13"/>
          <tpl fld="3" item="3"/>
          <tpl fld="0" item="1"/>
        </tpls>
      </n>
      <n v="48837532.13000001" in="0">
        <tpls c="4">
          <tpl fld="6" item="0"/>
          <tpl fld="2" item="13"/>
          <tpl fld="3" item="8"/>
          <tpl fld="0" item="1"/>
        </tpls>
      </n>
      <m>
        <tpls c="4">
          <tpl fld="2" item="13"/>
          <tpl fld="5" item="73"/>
          <tpl fld="3" item="5"/>
          <tpl fld="0" item="1"/>
        </tpls>
      </m>
      <n v="15057993.92" in="0">
        <tpls c="4">
          <tpl fld="2" item="13"/>
          <tpl fld="5" item="73"/>
          <tpl fld="3" item="1"/>
          <tpl fld="0" item="1"/>
        </tpls>
      </n>
      <n v="32816825.389999997" in="0">
        <tpls c="4">
          <tpl fld="6" item="0"/>
          <tpl fld="2" item="13"/>
          <tpl fld="3" item="0"/>
          <tpl fld="0" item="1"/>
        </tpls>
      </n>
      <n v="3722565.2199999997" in="0">
        <tpls c="4">
          <tpl fld="6" item="0"/>
          <tpl fld="2" item="13"/>
          <tpl fld="3" item="2"/>
          <tpl fld="0" item="1"/>
        </tpls>
      </n>
      <n v="44437235.890000001" in="0">
        <tpls c="4">
          <tpl fld="6" item="0"/>
          <tpl fld="2" item="13"/>
          <tpl fld="3" item="6"/>
          <tpl fld="0" item="1"/>
        </tpls>
      </n>
      <n v="443354303.30000001" in="0">
        <tpls c="4">
          <tpl fld="6" item="0"/>
          <tpl fld="2" item="13"/>
          <tpl fld="3" item="1"/>
          <tpl fld="0" item="1"/>
        </tpls>
      </n>
      <n v="4640434394.6500025" in="0">
        <tpls c="3">
          <tpl fld="2" item="14"/>
          <tpl fld="3" item="1"/>
          <tpl fld="0" item="1"/>
        </tpls>
      </n>
      <n v="28973872.960000001" in="0">
        <tpls c="3">
          <tpl fld="2" item="14"/>
          <tpl fld="3" item="5"/>
          <tpl fld="0" item="1"/>
        </tpls>
      </n>
      <n v="501197926.4600001" in="0">
        <tpls c="3">
          <tpl fld="2" item="14"/>
          <tpl fld="3" item="8"/>
          <tpl fld="0" item="1"/>
        </tpls>
      </n>
      <n v="445126196.68999982" in="0">
        <tpls c="3">
          <tpl fld="2" item="14"/>
          <tpl fld="3" item="6"/>
          <tpl fld="0" item="1"/>
        </tpls>
      </n>
      <n v="415350967.3599999" in="0">
        <tpls c="3">
          <tpl fld="2" item="14"/>
          <tpl fld="3" item="4"/>
          <tpl fld="0" item="1"/>
        </tpls>
      </n>
      <n v="1174020478.8099995" in="0">
        <tpls c="3">
          <tpl fld="2" item="14"/>
          <tpl fld="3" item="9"/>
          <tpl fld="0" item="1"/>
        </tpls>
      </n>
      <n v="134788566.31000003" in="0">
        <tpls c="3">
          <tpl fld="2" item="14"/>
          <tpl fld="3" item="7"/>
          <tpl fld="0" item="1"/>
        </tpls>
      </n>
      <n v="2075676705.8399997" in="0">
        <tpls c="3">
          <tpl fld="2" item="14"/>
          <tpl fld="3" item="3"/>
          <tpl fld="0" item="1"/>
        </tpls>
      </n>
      <n v="3155.93" in="0">
        <tpls c="3">
          <tpl fld="1" item="15"/>
          <tpl fld="4" item="0"/>
          <tpl fld="0" item="0"/>
        </tpls>
      </n>
      <n v="301863585.08000004" in="0">
        <tpls c="3">
          <tpl fld="2" item="14"/>
          <tpl fld="3" item="0"/>
          <tpl fld="0" item="1"/>
        </tpls>
      </n>
      <n v="54567901.479999952" in="0">
        <tpls c="3">
          <tpl fld="2" item="14"/>
          <tpl fld="3" item="2"/>
          <tpl fld="0" item="1"/>
        </tpls>
      </n>
      <n v="7473694.7300000004" in="0">
        <tpls c="4">
          <tpl fld="2" item="14"/>
          <tpl fld="5" item="73"/>
          <tpl fld="3" item="3"/>
          <tpl fld="0" item="1"/>
        </tpls>
      </n>
      <n v="1863142.44" in="0">
        <tpls c="4">
          <tpl fld="2" item="14"/>
          <tpl fld="5" item="73"/>
          <tpl fld="3" item="0"/>
          <tpl fld="0" item="1"/>
        </tpls>
      </n>
      <n v="78343.62" in="0">
        <tpls c="4">
          <tpl fld="2" item="14"/>
          <tpl fld="5" item="73"/>
          <tpl fld="3" item="2"/>
          <tpl fld="0" item="1"/>
        </tpls>
      </n>
      <m>
        <tpls c="4">
          <tpl fld="2" item="14"/>
          <tpl fld="5" item="73"/>
          <tpl fld="3" item="5"/>
          <tpl fld="0" item="1"/>
        </tpls>
      </m>
      <n v="4303303.1399999997" in="0">
        <tpls c="4">
          <tpl fld="2" item="14"/>
          <tpl fld="5" item="73"/>
          <tpl fld="3" item="9"/>
          <tpl fld="0" item="1"/>
        </tpls>
      </n>
      <n v="324536.76" in="0">
        <tpls c="4">
          <tpl fld="2" item="14"/>
          <tpl fld="5" item="73"/>
          <tpl fld="3" item="7"/>
          <tpl fld="0" item="1"/>
        </tpls>
      </n>
      <n v="1405483.59" in="0">
        <tpls c="4">
          <tpl fld="2" item="14"/>
          <tpl fld="5" item="73"/>
          <tpl fld="3" item="8"/>
          <tpl fld="0" item="1"/>
        </tpls>
      </n>
      <n v="14468796.609999999" in="0">
        <tpls c="4">
          <tpl fld="2" item="14"/>
          <tpl fld="5" item="73"/>
          <tpl fld="3" item="1"/>
          <tpl fld="0" item="1"/>
        </tpls>
      </n>
      <n v="3987305.17" in="0">
        <tpls c="4">
          <tpl fld="2" item="14"/>
          <tpl fld="5" item="73"/>
          <tpl fld="3" item="6"/>
          <tpl fld="0" item="1"/>
        </tpls>
      </n>
      <n v="96169.84" in="0">
        <tpls c="3">
          <tpl fld="6" item="0"/>
          <tpl fld="1" item="15"/>
          <tpl fld="0" item="0"/>
        </tpls>
      </n>
      <n v="1246438.07" in="0">
        <tpls c="4">
          <tpl fld="2" item="14"/>
          <tpl fld="5" item="73"/>
          <tpl fld="3" item="4"/>
          <tpl fld="0" item="1"/>
        </tpls>
      </n>
      <n v="3599189.97" in="0">
        <tpls c="4">
          <tpl fld="6" item="0"/>
          <tpl fld="2" item="14"/>
          <tpl fld="3" item="5"/>
          <tpl fld="0" item="1"/>
        </tpls>
      </n>
      <n v="38977753.919999994" in="0">
        <tpls c="4">
          <tpl fld="6" item="0"/>
          <tpl fld="2" item="14"/>
          <tpl fld="3" item="4"/>
          <tpl fld="0" item="1"/>
        </tpls>
      </n>
      <n v="13943444.18" in="0">
        <tpls c="4">
          <tpl fld="6" item="0"/>
          <tpl fld="2" item="14"/>
          <tpl fld="3" item="7"/>
          <tpl fld="0" item="1"/>
        </tpls>
      </n>
      <n v="3352924.1600000006" in="0">
        <tpls c="4">
          <tpl fld="6" item="0"/>
          <tpl fld="2" item="14"/>
          <tpl fld="3" item="2"/>
          <tpl fld="0" item="1"/>
        </tpls>
      </n>
      <n v="51265568.670000009" in="0">
        <tpls c="4">
          <tpl fld="6" item="0"/>
          <tpl fld="2" item="14"/>
          <tpl fld="3" item="6"/>
          <tpl fld="0" item="1"/>
        </tpls>
      </n>
      <n v="107138595.48999998" in="0">
        <tpls c="4">
          <tpl fld="6" item="0"/>
          <tpl fld="2" item="14"/>
          <tpl fld="3" item="9"/>
          <tpl fld="0" item="1"/>
        </tpls>
      </n>
      <n v="47585942.670000002" in="0">
        <tpls c="4">
          <tpl fld="6" item="0"/>
          <tpl fld="2" item="14"/>
          <tpl fld="3" item="8"/>
          <tpl fld="0" item="1"/>
        </tpls>
      </n>
      <n v="206012032.29999998" in="0">
        <tpls c="4">
          <tpl fld="6" item="0"/>
          <tpl fld="2" item="14"/>
          <tpl fld="3" item="3"/>
          <tpl fld="0" item="1"/>
        </tpls>
      </n>
      <n v="34873050.82" in="0">
        <tpls c="4">
          <tpl fld="6" item="0"/>
          <tpl fld="2" item="14"/>
          <tpl fld="3" item="0"/>
          <tpl fld="0" item="1"/>
        </tpls>
      </n>
      <n v="436912459.11999995" in="0">
        <tpls c="4">
          <tpl fld="6" item="0"/>
          <tpl fld="2" item="14"/>
          <tpl fld="3" item="1"/>
          <tpl fld="0" item="1"/>
        </tpls>
      </n>
      <n v="2061788054.9200013" in="0">
        <tpls c="3">
          <tpl fld="2" item="15"/>
          <tpl fld="3" item="3"/>
          <tpl fld="0" item="1"/>
        </tpls>
      </n>
      <n v="4945888587.9899998" in="0">
        <tpls c="3">
          <tpl fld="2" item="15"/>
          <tpl fld="3" item="1"/>
          <tpl fld="0" item="1"/>
        </tpls>
      </n>
      <n v="1115337449.4899998" in="0">
        <tpls c="3">
          <tpl fld="2" item="15"/>
          <tpl fld="3" item="9"/>
          <tpl fld="0" item="1"/>
        </tpls>
      </n>
      <n v="442275177.49000019" in="0">
        <tpls c="3">
          <tpl fld="2" item="15"/>
          <tpl fld="3" item="6"/>
          <tpl fld="0" item="1"/>
        </tpls>
      </n>
      <n v="163074443.45000002" in="0">
        <tpls c="3">
          <tpl fld="2" item="15"/>
          <tpl fld="3" item="8"/>
          <tpl fld="0" item="1"/>
        </tpls>
      </n>
      <n v="416452984.47000015" in="0">
        <tpls c="3">
          <tpl fld="2" item="15"/>
          <tpl fld="3" item="4"/>
          <tpl fld="0" item="1"/>
        </tpls>
      </n>
      <n v="297189224.2899996" in="0">
        <tpls c="3">
          <tpl fld="2" item="15"/>
          <tpl fld="3" item="0"/>
          <tpl fld="0" item="1"/>
        </tpls>
      </n>
      <n v="134846242.04999995" in="0">
        <tpls c="3">
          <tpl fld="2" item="15"/>
          <tpl fld="3" item="7"/>
          <tpl fld="0" item="1"/>
        </tpls>
      </n>
      <n v="31088577.400000006" in="0">
        <tpls c="3">
          <tpl fld="2" item="15"/>
          <tpl fld="3" item="5"/>
          <tpl fld="0" item="1"/>
        </tpls>
      </n>
      <n v="53501312.13000001" in="0">
        <tpls c="3">
          <tpl fld="2" item="15"/>
          <tpl fld="3" item="2"/>
          <tpl fld="0" item="1"/>
        </tpls>
      </n>
      <n v="3157.52" in="0">
        <tpls c="3">
          <tpl fld="1" item="16"/>
          <tpl fld="4" item="0"/>
          <tpl fld="0" item="0"/>
        </tpls>
      </n>
      <n v="97166.96" in="0">
        <tpls c="3">
          <tpl fld="6" item="0"/>
          <tpl fld="1" item="16"/>
          <tpl fld="0" item="0"/>
        </tpls>
      </n>
      <n v="3930189.65" in="0">
        <tpls c="4">
          <tpl fld="2" item="15"/>
          <tpl fld="5" item="73"/>
          <tpl fld="3" item="9"/>
          <tpl fld="0" item="1"/>
        </tpls>
      </n>
      <n v="103376718.11999999" in="0">
        <tpls c="4">
          <tpl fld="6" item="0"/>
          <tpl fld="2" item="15"/>
          <tpl fld="3" item="9"/>
          <tpl fld="0" item="1"/>
        </tpls>
      </n>
      <n v="102373.92" in="0">
        <tpls c="4">
          <tpl fld="2" item="15"/>
          <tpl fld="5" item="73"/>
          <tpl fld="3" item="2"/>
          <tpl fld="0" item="1"/>
        </tpls>
      </n>
      <n v="4121927" in="0">
        <tpls c="4">
          <tpl fld="2" item="15"/>
          <tpl fld="5" item="73"/>
          <tpl fld="3" item="6"/>
          <tpl fld="0" item="1"/>
        </tpls>
      </n>
      <n v="1677416.89" in="0">
        <tpls c="4">
          <tpl fld="2" item="15"/>
          <tpl fld="5" item="73"/>
          <tpl fld="3" item="0"/>
          <tpl fld="0" item="1"/>
        </tpls>
      </n>
      <n v="50577968.219999991" in="0">
        <tpls c="4">
          <tpl fld="6" item="0"/>
          <tpl fld="2" item="15"/>
          <tpl fld="3" item="6"/>
          <tpl fld="0" item="1"/>
        </tpls>
      </n>
      <n v="3821071.9" in="0">
        <tpls c="4">
          <tpl fld="6" item="0"/>
          <tpl fld="2" item="15"/>
          <tpl fld="3" item="5"/>
          <tpl fld="0" item="1"/>
        </tpls>
      </n>
      <n v="53124.800000000003" in="0">
        <tpls c="4">
          <tpl fld="2" item="15"/>
          <tpl fld="5" item="73"/>
          <tpl fld="3" item="5"/>
          <tpl fld="0" item="1"/>
        </tpls>
      </n>
      <n v="15284274.949999999" in="0">
        <tpls c="4">
          <tpl fld="2" item="15"/>
          <tpl fld="5" item="73"/>
          <tpl fld="3" item="1"/>
          <tpl fld="0" item="1"/>
        </tpls>
      </n>
      <n v="42254971.720000014" in="0">
        <tpls c="4">
          <tpl fld="6" item="0"/>
          <tpl fld="2" item="15"/>
          <tpl fld="3" item="4"/>
          <tpl fld="0" item="1"/>
        </tpls>
      </n>
      <n v="6684499.0300000003" in="0">
        <tpls c="4">
          <tpl fld="2" item="15"/>
          <tpl fld="5" item="73"/>
          <tpl fld="3" item="3"/>
          <tpl fld="0" item="1"/>
        </tpls>
      </n>
      <n v="204348995.00999999" in="0">
        <tpls c="4">
          <tpl fld="6" item="0"/>
          <tpl fld="2" item="15"/>
          <tpl fld="3" item="3"/>
          <tpl fld="0" item="1"/>
        </tpls>
      </n>
      <n v="2041546.3" in="0">
        <tpls c="4">
          <tpl fld="2" item="15"/>
          <tpl fld="5" item="73"/>
          <tpl fld="3" item="4"/>
          <tpl fld="0" item="1"/>
        </tpls>
      </n>
      <n v="362755.58" in="0">
        <tpls c="4">
          <tpl fld="2" item="15"/>
          <tpl fld="5" item="73"/>
          <tpl fld="3" item="7"/>
          <tpl fld="0" item="1"/>
        </tpls>
      </n>
      <n v="12899564.520000001" in="0">
        <tpls c="4">
          <tpl fld="6" item="0"/>
          <tpl fld="2" item="15"/>
          <tpl fld="3" item="8"/>
          <tpl fld="0" item="1"/>
        </tpls>
      </n>
      <n v="13934571.350000003" in="0">
        <tpls c="4">
          <tpl fld="6" item="0"/>
          <tpl fld="2" item="15"/>
          <tpl fld="3" item="7"/>
          <tpl fld="0" item="1"/>
        </tpls>
      </n>
      <n v="3114960.19" in="0">
        <tpls c="4">
          <tpl fld="6" item="0"/>
          <tpl fld="2" item="15"/>
          <tpl fld="3" item="2"/>
          <tpl fld="0" item="1"/>
        </tpls>
      </n>
      <n v="34860963.129999995" in="0">
        <tpls c="4">
          <tpl fld="6" item="0"/>
          <tpl fld="2" item="15"/>
          <tpl fld="3" item="0"/>
          <tpl fld="0" item="1"/>
        </tpls>
      </n>
      <n v="459813925.75999999" in="0">
        <tpls c="4">
          <tpl fld="6" item="0"/>
          <tpl fld="2" item="15"/>
          <tpl fld="3" item="1"/>
          <tpl fld="0" item="1"/>
        </tpls>
      </n>
      <n v="333141.86" in="0">
        <tpls c="4">
          <tpl fld="2" item="15"/>
          <tpl fld="5" item="73"/>
          <tpl fld="3" item="8"/>
          <tpl fld="0" item="1"/>
        </tpls>
      </n>
      <n v="130316261.18999992" in="0">
        <tpls c="3">
          <tpl fld="2" item="16"/>
          <tpl fld="3" item="8"/>
          <tpl fld="0" item="1"/>
        </tpls>
      </n>
      <n v="436965116.6500001" in="0">
        <tpls c="3">
          <tpl fld="2" item="16"/>
          <tpl fld="3" item="6"/>
          <tpl fld="0" item="1"/>
        </tpls>
      </n>
      <n v="36056507.050000004" in="0">
        <tpls c="3">
          <tpl fld="2" item="16"/>
          <tpl fld="3" item="5"/>
          <tpl fld="0" item="1"/>
        </tpls>
      </n>
      <n v="3089.58" in="0">
        <tpls c="3">
          <tpl fld="1" item="17"/>
          <tpl fld="4" item="0"/>
          <tpl fld="0" item="0"/>
        </tpls>
      </n>
      <n v="55313764.559999958" in="0">
        <tpls c="3">
          <tpl fld="2" item="16"/>
          <tpl fld="3" item="2"/>
          <tpl fld="0" item="1"/>
        </tpls>
      </n>
      <n v="5061015900.630003" in="0">
        <tpls c="3">
          <tpl fld="2" item="16"/>
          <tpl fld="3" item="1"/>
          <tpl fld="0" item="1"/>
        </tpls>
      </n>
      <n v="137835624.96000001" in="0">
        <tpls c="3">
          <tpl fld="2" item="16"/>
          <tpl fld="3" item="7"/>
          <tpl fld="0" item="1"/>
        </tpls>
      </n>
      <n v="1169003108.45" in="0">
        <tpls c="3">
          <tpl fld="2" item="16"/>
          <tpl fld="3" item="9"/>
          <tpl fld="0" item="1"/>
        </tpls>
      </n>
      <n v="2112214089.1600008" in="0">
        <tpls c="3">
          <tpl fld="2" item="16"/>
          <tpl fld="3" item="3"/>
          <tpl fld="0" item="1"/>
        </tpls>
      </n>
      <n v="312975224.76999992" in="0">
        <tpls c="3">
          <tpl fld="2" item="16"/>
          <tpl fld="3" item="0"/>
          <tpl fld="0" item="1"/>
        </tpls>
      </n>
      <n v="408701774.88000005" in="0">
        <tpls c="3">
          <tpl fld="2" item="16"/>
          <tpl fld="3" item="4"/>
          <tpl fld="0" item="1"/>
        </tpls>
      </n>
      <n v="97119.42" in="0">
        <tpls c="3">
          <tpl fld="6" item="0"/>
          <tpl fld="1" item="17"/>
          <tpl fld="0" item="0"/>
        </tpls>
      </n>
      <n v="343053.58" in="0">
        <tpls c="4">
          <tpl fld="2" item="16"/>
          <tpl fld="5" item="73"/>
          <tpl fld="3" item="7"/>
          <tpl fld="0" item="1"/>
        </tpls>
      </n>
      <n v="35508946.170000002" in="0">
        <tpls c="4">
          <tpl fld="6" item="0"/>
          <tpl fld="2" item="16"/>
          <tpl fld="3" item="0"/>
          <tpl fld="0" item="1"/>
        </tpls>
      </n>
      <n v="40212522.019999996" in="0">
        <tpls c="4">
          <tpl fld="6" item="0"/>
          <tpl fld="2" item="16"/>
          <tpl fld="3" item="4"/>
          <tpl fld="0" item="1"/>
        </tpls>
      </n>
      <n v="3660868.1799999997" in="0">
        <tpls c="4">
          <tpl fld="6" item="0"/>
          <tpl fld="2" item="16"/>
          <tpl fld="3" item="5"/>
          <tpl fld="0" item="1"/>
        </tpls>
      </n>
      <n v="198409.87" in="0">
        <tpls c="4">
          <tpl fld="2" item="16"/>
          <tpl fld="5" item="73"/>
          <tpl fld="3" item="5"/>
          <tpl fld="0" item="1"/>
        </tpls>
      </n>
      <n v="96226.95" in="0">
        <tpls c="4">
          <tpl fld="2" item="16"/>
          <tpl fld="5" item="73"/>
          <tpl fld="3" item="2"/>
          <tpl fld="0" item="1"/>
        </tpls>
      </n>
      <n v="49374066.18" in="0">
        <tpls c="4">
          <tpl fld="6" item="0"/>
          <tpl fld="2" item="16"/>
          <tpl fld="3" item="6"/>
          <tpl fld="0" item="1"/>
        </tpls>
      </n>
      <n v="12861578.959999999" in="0">
        <tpls c="4">
          <tpl fld="6" item="0"/>
          <tpl fld="2" item="16"/>
          <tpl fld="3" item="7"/>
          <tpl fld="0" item="1"/>
        </tpls>
      </n>
      <n v="96594.19" in="0">
        <tpls c="3">
          <tpl fld="6" item="0"/>
          <tpl fld="1" item="18"/>
          <tpl fld="0" item="0"/>
        </tpls>
      </n>
      <n v="213302911.66000003" in="0">
        <tpls c="4">
          <tpl fld="6" item="0"/>
          <tpl fld="2" item="16"/>
          <tpl fld="3" item="3"/>
          <tpl fld="0" item="1"/>
        </tpls>
      </n>
      <n v="472902415.57999998" in="0">
        <tpls c="4">
          <tpl fld="6" item="0"/>
          <tpl fld="2" item="16"/>
          <tpl fld="3" item="1"/>
          <tpl fld="0" item="1"/>
        </tpls>
      </n>
      <n v="11113301" in="0">
        <tpls c="4">
          <tpl fld="6" item="0"/>
          <tpl fld="2" item="16"/>
          <tpl fld="3" item="8"/>
          <tpl fld="0" item="1"/>
        </tpls>
      </n>
      <n v="1640375.37" in="0">
        <tpls c="4">
          <tpl fld="2" item="16"/>
          <tpl fld="5" item="73"/>
          <tpl fld="3" item="0"/>
          <tpl fld="0" item="1"/>
        </tpls>
      </n>
      <n v="4051621.75" in="0">
        <tpls c="4">
          <tpl fld="2" item="16"/>
          <tpl fld="5" item="73"/>
          <tpl fld="3" item="6"/>
          <tpl fld="0" item="1"/>
        </tpls>
      </n>
      <n v="107359679.26000001" in="0">
        <tpls c="4">
          <tpl fld="6" item="0"/>
          <tpl fld="2" item="16"/>
          <tpl fld="3" item="9"/>
          <tpl fld="0" item="1"/>
        </tpls>
      </n>
      <n v="1571986.78" in="0">
        <tpls c="4">
          <tpl fld="2" item="16"/>
          <tpl fld="5" item="73"/>
          <tpl fld="3" item="4"/>
          <tpl fld="0" item="1"/>
        </tpls>
      </n>
      <n v="3833354.12" in="0">
        <tpls c="4">
          <tpl fld="2" item="16"/>
          <tpl fld="5" item="73"/>
          <tpl fld="3" item="9"/>
          <tpl fld="0" item="1"/>
        </tpls>
      </n>
      <n v="3082110.26" in="0">
        <tpls c="4">
          <tpl fld="6" item="0"/>
          <tpl fld="2" item="16"/>
          <tpl fld="3" item="2"/>
          <tpl fld="0" item="1"/>
        </tpls>
      </n>
      <n v="534333.66" in="0">
        <tpls c="4">
          <tpl fld="2" item="16"/>
          <tpl fld="5" item="73"/>
          <tpl fld="3" item="8"/>
          <tpl fld="0" item="1"/>
        </tpls>
      </n>
      <n v="16504138.939999999" in="0">
        <tpls c="4">
          <tpl fld="2" item="16"/>
          <tpl fld="5" item="73"/>
          <tpl fld="3" item="1"/>
          <tpl fld="0" item="1"/>
        </tpls>
      </n>
      <n v="3139.99" in="0">
        <tpls c="3">
          <tpl fld="1" item="18"/>
          <tpl fld="4" item="0"/>
          <tpl fld="0" item="0"/>
        </tpls>
      </n>
      <n v="7073180.2400000002" in="0">
        <tpls c="4">
          <tpl fld="2" item="16"/>
          <tpl fld="5" item="73"/>
          <tpl fld="3" item="3"/>
          <tpl fld="0" item="1"/>
        </tpls>
      </n>
      <n v="50543121.539999984" in="0">
        <tpls c="4">
          <tpl fld="6" item="0"/>
          <tpl fld="2" item="17"/>
          <tpl fld="3" item="6"/>
          <tpl fld="0" item="1"/>
        </tpls>
      </n>
      <n v="13367412.159999998" in="0">
        <tpls c="4">
          <tpl fld="6" item="0"/>
          <tpl fld="2" item="17"/>
          <tpl fld="3" item="7"/>
          <tpl fld="0" item="1"/>
        </tpls>
      </n>
      <n v="489381796.80000001" in="0">
        <tpls c="4">
          <tpl fld="6" item="0"/>
          <tpl fld="2" item="17"/>
          <tpl fld="3" item="1"/>
          <tpl fld="0" item="1"/>
        </tpls>
      </n>
      <n v="35292779.700000003" in="0">
        <tpls c="3">
          <tpl fld="2" item="17"/>
          <tpl fld="3" item="5"/>
          <tpl fld="0" item="1"/>
        </tpls>
      </n>
      <n v="1636090.18" in="0">
        <tpls c="4">
          <tpl fld="2" item="17"/>
          <tpl fld="5" item="73"/>
          <tpl fld="3" item="0"/>
          <tpl fld="0" item="1"/>
        </tpls>
      </n>
      <n v="7730154.6699999999" in="0">
        <tpls c="4">
          <tpl fld="2" item="17"/>
          <tpl fld="5" item="73"/>
          <tpl fld="3" item="3"/>
          <tpl fld="0" item="1"/>
        </tpls>
      </n>
      <n v="34889864.829999991" in="0">
        <tpls c="4">
          <tpl fld="6" item="0"/>
          <tpl fld="2" item="17"/>
          <tpl fld="3" item="0"/>
          <tpl fld="0" item="1"/>
        </tpls>
      </n>
      <n v="1236349694.3200006" in="0">
        <tpls c="3">
          <tpl fld="2" item="17"/>
          <tpl fld="3" item="9"/>
          <tpl fld="0" item="1"/>
        </tpls>
      </n>
      <n v="40607.199999999997" in="0">
        <tpls c="4">
          <tpl fld="2" item="17"/>
          <tpl fld="5" item="73"/>
          <tpl fld="3" item="4"/>
          <tpl fld="0" item="1"/>
        </tpls>
      </n>
      <n v="2164012741.4600015" in="0">
        <tpls c="3">
          <tpl fld="2" item="17"/>
          <tpl fld="3" item="3"/>
          <tpl fld="0" item="1"/>
        </tpls>
      </n>
      <n v="142338754.80999997" in="0">
        <tpls c="3">
          <tpl fld="2" item="17"/>
          <tpl fld="3" item="7"/>
          <tpl fld="0" item="1"/>
        </tpls>
      </n>
      <n v="116217944.63999999" in="0">
        <tpls c="4">
          <tpl fld="6" item="0"/>
          <tpl fld="2" item="17"/>
          <tpl fld="3" item="9"/>
          <tpl fld="0" item="1"/>
        </tpls>
      </n>
      <n v="57255558.850000001" in="0">
        <tpls c="3">
          <tpl fld="2" item="17"/>
          <tpl fld="3" item="2"/>
          <tpl fld="0" item="1"/>
        </tpls>
      </n>
      <n v="3494280.0199999996" in="0">
        <tpls c="4">
          <tpl fld="6" item="0"/>
          <tpl fld="2" item="17"/>
          <tpl fld="3" item="5"/>
          <tpl fld="0" item="1"/>
        </tpls>
      </n>
      <n v="4146028.42" in="0">
        <tpls c="4">
          <tpl fld="2" item="17"/>
          <tpl fld="5" item="73"/>
          <tpl fld="3" item="9"/>
          <tpl fld="0" item="1"/>
        </tpls>
      </n>
      <n v="619986.69999999995" in="0">
        <tpls c="4">
          <tpl fld="2" item="17"/>
          <tpl fld="5" item="73"/>
          <tpl fld="3" item="7"/>
          <tpl fld="0" item="1"/>
        </tpls>
      </n>
      <n v="77181.350000000006" in="0">
        <tpls c="4">
          <tpl fld="2" item="17"/>
          <tpl fld="5" item="73"/>
          <tpl fld="3" item="2"/>
          <tpl fld="0" item="1"/>
        </tpls>
      </n>
      <n v="5305305319.9900017" in="0">
        <tpls c="3">
          <tpl fld="2" item="17"/>
          <tpl fld="3" item="1"/>
          <tpl fld="0" item="1"/>
        </tpls>
      </n>
      <n v="124672126.47999999" in="0">
        <tpls c="3">
          <tpl fld="2" item="17"/>
          <tpl fld="3" item="8"/>
          <tpl fld="0" item="1"/>
        </tpls>
      </n>
      <n v="241859.91" in="0">
        <tpls c="4">
          <tpl fld="2" item="17"/>
          <tpl fld="5" item="73"/>
          <tpl fld="3" item="5"/>
          <tpl fld="0" item="1"/>
        </tpls>
      </n>
      <n v="383592.65" in="0">
        <tpls c="4">
          <tpl fld="2" item="17"/>
          <tpl fld="5" item="73"/>
          <tpl fld="3" item="8"/>
          <tpl fld="0" item="1"/>
        </tpls>
      </n>
      <n v="3672945.7199999993" in="0">
        <tpls c="4">
          <tpl fld="6" item="0"/>
          <tpl fld="2" item="17"/>
          <tpl fld="3" item="4"/>
          <tpl fld="0" item="1"/>
        </tpls>
      </n>
      <n v="25584252.740000002" in="0">
        <tpls c="3">
          <tpl fld="2" item="17"/>
          <tpl fld="3" item="4"/>
          <tpl fld="0" item="1"/>
        </tpls>
      </n>
      <n v="3130378.7399999998" in="0">
        <tpls c="4">
          <tpl fld="6" item="0"/>
          <tpl fld="2" item="17"/>
          <tpl fld="3" item="2"/>
          <tpl fld="0" item="1"/>
        </tpls>
      </n>
      <n v="16752396.23" in="0">
        <tpls c="4">
          <tpl fld="2" item="17"/>
          <tpl fld="5" item="73"/>
          <tpl fld="3" item="1"/>
          <tpl fld="0" item="1"/>
        </tpls>
      </n>
      <n v="478613837.99000037" in="0">
        <tpls c="3">
          <tpl fld="2" item="17"/>
          <tpl fld="3" item="6"/>
          <tpl fld="0" item="1"/>
        </tpls>
      </n>
      <n v="10171219.82" in="0">
        <tpls c="4">
          <tpl fld="6" item="0"/>
          <tpl fld="2" item="17"/>
          <tpl fld="3" item="8"/>
          <tpl fld="0" item="1"/>
        </tpls>
      </n>
      <n v="4255690.42" in="0">
        <tpls c="4">
          <tpl fld="2" item="17"/>
          <tpl fld="5" item="73"/>
          <tpl fld="3" item="6"/>
          <tpl fld="0" item="1"/>
        </tpls>
      </n>
      <n v="212363209.18000001" in="0">
        <tpls c="4">
          <tpl fld="6" item="0"/>
          <tpl fld="2" item="17"/>
          <tpl fld="3" item="3"/>
          <tpl fld="0" item="1"/>
        </tpls>
      </n>
      <n v="319925976.59000009" in="0">
        <tpls c="3">
          <tpl fld="2" item="17"/>
          <tpl fld="3" item="0"/>
          <tpl fld="0" item="1"/>
        </tpls>
      </n>
      <n v="3176.42" in="0">
        <tpls c="3">
          <tpl fld="1" item="19"/>
          <tpl fld="4" item="0"/>
          <tpl fld="0" item="0"/>
        </tpls>
      </n>
      <n v="96975.63" in="0">
        <tpls c="3">
          <tpl fld="6" item="0"/>
          <tpl fld="1" item="19"/>
          <tpl fld="0" item="0"/>
        </tpls>
      </n>
      <n v="2197954806.3000007" in="0">
        <tpls c="3">
          <tpl fld="2" item="18"/>
          <tpl fld="3" item="3"/>
          <tpl fld="0" item="1"/>
        </tpls>
      </n>
      <n v="3273102.5699999994" in="0">
        <tpls c="4">
          <tpl fld="6" item="0"/>
          <tpl fld="2" item="18"/>
          <tpl fld="3" item="2"/>
          <tpl fld="0" item="1"/>
        </tpls>
      </n>
      <n v="13270025.199999999" in="0">
        <tpls c="4">
          <tpl fld="6" item="0"/>
          <tpl fld="2" item="18"/>
          <tpl fld="3" item="7"/>
          <tpl fld="0" item="1"/>
        </tpls>
      </n>
      <n v="1265683444.0800004" in="0">
        <tpls c="3">
          <tpl fld="2" item="18"/>
          <tpl fld="3" item="9"/>
          <tpl fld="0" item="1"/>
        </tpls>
      </n>
      <n v="10095015.679999998" in="0">
        <tpls c="3">
          <tpl fld="2" item="18"/>
          <tpl fld="3" item="4"/>
          <tpl fld="0" item="1"/>
        </tpls>
      </n>
      <n v="401764.02" in="0">
        <tpls c="4">
          <tpl fld="2" item="18"/>
          <tpl fld="5" item="73"/>
          <tpl fld="3" item="7"/>
          <tpl fld="0" item="1"/>
        </tpls>
      </n>
      <n v="7568853.4000000004" in="0">
        <tpls c="4">
          <tpl fld="2" item="18"/>
          <tpl fld="5" item="73"/>
          <tpl fld="3" item="3"/>
          <tpl fld="0" item="1"/>
        </tpls>
      </n>
      <n v="4424065.51" in="0">
        <tpls c="4">
          <tpl fld="2" item="18"/>
          <tpl fld="5" item="73"/>
          <tpl fld="3" item="6"/>
          <tpl fld="0" item="1"/>
        </tpls>
      </n>
      <n v="37657853.129999995" in="0">
        <tpls c="4">
          <tpl fld="6" item="0"/>
          <tpl fld="2" item="18"/>
          <tpl fld="3" item="0"/>
          <tpl fld="0" item="1"/>
        </tpls>
      </n>
      <n v="468328063.66000009" in="0">
        <tpls c="3">
          <tpl fld="2" item="18"/>
          <tpl fld="3" item="6"/>
          <tpl fld="0" item="1"/>
        </tpls>
      </n>
      <n v="146039149.85000002" in="0">
        <tpls c="3">
          <tpl fld="2" item="18"/>
          <tpl fld="3" item="7"/>
          <tpl fld="0" item="1"/>
        </tpls>
      </n>
      <n v="61742286.030000031" in="0">
        <tpls c="3">
          <tpl fld="2" item="18"/>
          <tpl fld="3" item="2"/>
          <tpl fld="0" item="1"/>
        </tpls>
      </n>
      <n v="4191721.83" in="0">
        <tpls c="4">
          <tpl fld="2" item="18"/>
          <tpl fld="5" item="73"/>
          <tpl fld="3" item="9"/>
          <tpl fld="0" item="1"/>
        </tpls>
      </n>
      <n v="128622963.91000003" in="0">
        <tpls c="3">
          <tpl fld="2" item="18"/>
          <tpl fld="3" item="8"/>
          <tpl fld="0" item="1"/>
        </tpls>
      </n>
      <n v="5423501405.2399988" in="0">
        <tpls c="3">
          <tpl fld="2" item="18"/>
          <tpl fld="3" item="1"/>
          <tpl fld="0" item="1"/>
        </tpls>
      </n>
      <n v="79083.19" in="0">
        <tpls c="4">
          <tpl fld="2" item="18"/>
          <tpl fld="5" item="73"/>
          <tpl fld="3" item="2"/>
          <tpl fld="0" item="1"/>
        </tpls>
      </n>
      <n v="1677954.09" in="0">
        <tpls c="4">
          <tpl fld="2" item="18"/>
          <tpl fld="5" item="73"/>
          <tpl fld="3" item="0"/>
          <tpl fld="0" item="1"/>
        </tpls>
      </n>
      <n v="16281899.4" in="0">
        <tpls c="4">
          <tpl fld="2" item="18"/>
          <tpl fld="5" item="73"/>
          <tpl fld="3" item="1"/>
          <tpl fld="0" item="1"/>
        </tpls>
      </n>
      <m>
        <tpls c="4">
          <tpl fld="2" item="18"/>
          <tpl fld="5" item="73"/>
          <tpl fld="3" item="4"/>
          <tpl fld="0" item="1"/>
        </tpls>
      </m>
      <n v="51306360.599999987" in="0">
        <tpls c="4">
          <tpl fld="6" item="0"/>
          <tpl fld="2" item="18"/>
          <tpl fld="3" item="6"/>
          <tpl fld="0" item="1"/>
        </tpls>
      </n>
      <n v="98181.82" in="0">
        <tpls c="3">
          <tpl fld="6" item="0"/>
          <tpl fld="1" item="20"/>
          <tpl fld="0" item="0"/>
        </tpls>
      </n>
      <n v="334654484.27999991" in="0">
        <tpls c="3">
          <tpl fld="2" item="18"/>
          <tpl fld="3" item="0"/>
          <tpl fld="0" item="1"/>
        </tpls>
      </n>
      <n v="335400.03999999998" in="0">
        <tpls c="4">
          <tpl fld="2" item="18"/>
          <tpl fld="5" item="73"/>
          <tpl fld="3" item="5"/>
          <tpl fld="0" item="1"/>
        </tpls>
      </n>
      <n v="36698165.710000008" in="0">
        <tpls c="3">
          <tpl fld="2" item="18"/>
          <tpl fld="3" item="5"/>
          <tpl fld="0" item="1"/>
        </tpls>
      </n>
      <n v="3597693.48" in="0">
        <tpls c="4">
          <tpl fld="6" item="0"/>
          <tpl fld="2" item="18"/>
          <tpl fld="3" item="5"/>
          <tpl fld="0" item="1"/>
        </tpls>
      </n>
      <n v="117014443.36000001" in="0">
        <tpls c="4">
          <tpl fld="6" item="0"/>
          <tpl fld="2" item="18"/>
          <tpl fld="3" item="9"/>
          <tpl fld="0" item="1"/>
        </tpls>
      </n>
      <n v="3213.85" in="0">
        <tpls c="3">
          <tpl fld="1" item="20"/>
          <tpl fld="4" item="0"/>
          <tpl fld="0" item="0"/>
        </tpls>
      </n>
      <n v="9708198.7200000007" in="0">
        <tpls c="4">
          <tpl fld="6" item="0"/>
          <tpl fld="2" item="18"/>
          <tpl fld="3" item="8"/>
          <tpl fld="0" item="1"/>
        </tpls>
      </n>
      <n v="425622.76" in="0">
        <tpls c="4">
          <tpl fld="2" item="18"/>
          <tpl fld="5" item="73"/>
          <tpl fld="3" item="8"/>
          <tpl fld="0" item="1"/>
        </tpls>
      </n>
      <n v="216164838.45000002" in="0">
        <tpls c="4">
          <tpl fld="6" item="0"/>
          <tpl fld="2" item="18"/>
          <tpl fld="3" item="3"/>
          <tpl fld="0" item="1"/>
        </tpls>
      </n>
      <n v="496642207.9000001" in="0">
        <tpls c="4">
          <tpl fld="6" item="0"/>
          <tpl fld="2" item="18"/>
          <tpl fld="3" item="1"/>
          <tpl fld="0" item="1"/>
        </tpls>
      </n>
      <n v="846569.44" in="0">
        <tpls c="4">
          <tpl fld="6" item="0"/>
          <tpl fld="2" item="18"/>
          <tpl fld="3" item="4"/>
          <tpl fld="0" item="1"/>
        </tpls>
      </n>
      <n v="97987.63" in="0">
        <tpls c="3">
          <tpl fld="6" item="0"/>
          <tpl fld="1" item="21"/>
          <tpl fld="0" item="0"/>
        </tpls>
      </n>
      <n v="123321504.02999999" in="0">
        <tpls c="4">
          <tpl fld="6" item="0"/>
          <tpl fld="2" item="19"/>
          <tpl fld="3" item="9"/>
          <tpl fld="0" item="1"/>
        </tpls>
      </n>
      <n v="130356348.23999995" in="0">
        <tpls c="3">
          <tpl fld="2" item="19"/>
          <tpl fld="3" item="8"/>
          <tpl fld="0" item="1"/>
        </tpls>
      </n>
      <n v="2349876936.1599998" in="0">
        <tpls c="3">
          <tpl fld="2" item="19"/>
          <tpl fld="3" item="3"/>
          <tpl fld="0" item="1"/>
        </tpls>
      </n>
      <n v="1607292.06" in="0">
        <tpls c="4">
          <tpl fld="2" item="19"/>
          <tpl fld="5" item="73"/>
          <tpl fld="3" item="0"/>
          <tpl fld="0" item="1"/>
        </tpls>
      </n>
      <n v="13637626.699999999" in="0">
        <tpls c="4">
          <tpl fld="6" item="0"/>
          <tpl fld="2" item="19"/>
          <tpl fld="3" item="7"/>
          <tpl fld="0" item="1"/>
        </tpls>
      </n>
      <n v="17226953.710000001" in="0">
        <tpls c="4">
          <tpl fld="2" item="19"/>
          <tpl fld="5" item="73"/>
          <tpl fld="3" item="1"/>
          <tpl fld="0" item="1"/>
        </tpls>
      </n>
      <n v="526167419.71000004" in="0">
        <tpls c="4">
          <tpl fld="6" item="0"/>
          <tpl fld="2" item="19"/>
          <tpl fld="3" item="1"/>
          <tpl fld="0" item="1"/>
        </tpls>
      </n>
      <n v="5146987.46" in="0">
        <tpls c="3">
          <tpl fld="2" item="19"/>
          <tpl fld="3" item="4"/>
          <tpl fld="0" item="1"/>
        </tpls>
      </n>
      <n v="5795631108.2999992" in="0">
        <tpls c="3">
          <tpl fld="2" item="19"/>
          <tpl fld="3" item="1"/>
          <tpl fld="0" item="1"/>
        </tpls>
      </n>
      <n v="58220236.510000005" in="0">
        <tpls c="4">
          <tpl fld="6" item="0"/>
          <tpl fld="2" item="19"/>
          <tpl fld="3" item="6"/>
          <tpl fld="0" item="1"/>
        </tpls>
      </n>
      <n v="1347244028.1199982" in="0">
        <tpls c="3">
          <tpl fld="2" item="19"/>
          <tpl fld="3" item="9"/>
          <tpl fld="0" item="1"/>
        </tpls>
      </n>
      <n v="3832504.73" in="0">
        <tpls c="4">
          <tpl fld="6" item="0"/>
          <tpl fld="2" item="19"/>
          <tpl fld="3" item="5"/>
          <tpl fld="0" item="1"/>
        </tpls>
      </n>
      <m>
        <tpls c="4">
          <tpl fld="2" item="19"/>
          <tpl fld="5" item="73"/>
          <tpl fld="3" item="4"/>
          <tpl fld="0" item="1"/>
        </tpls>
      </m>
      <n v="3209.61" in="0">
        <tpls c="3">
          <tpl fld="1" item="21"/>
          <tpl fld="4" item="0"/>
          <tpl fld="0" item="0"/>
        </tpls>
      </n>
      <n v="533793453.01000017" in="0">
        <tpls c="3">
          <tpl fld="2" item="19"/>
          <tpl fld="3" item="6"/>
          <tpl fld="0" item="1"/>
        </tpls>
      </n>
      <n v="38175729.839999996" in="0">
        <tpls c="4">
          <tpl fld="6" item="0"/>
          <tpl fld="2" item="19"/>
          <tpl fld="3" item="0"/>
          <tpl fld="0" item="1"/>
        </tpls>
      </n>
      <n v="343507539.30000019" in="0">
        <tpls c="3">
          <tpl fld="2" item="19"/>
          <tpl fld="3" item="0"/>
          <tpl fld="0" item="1"/>
        </tpls>
      </n>
      <n v="4808877.6399999997" in="0">
        <tpls c="4">
          <tpl fld="2" item="19"/>
          <tpl fld="5" item="73"/>
          <tpl fld="3" item="6"/>
          <tpl fld="0" item="1"/>
        </tpls>
      </n>
      <n v="4354001.58" in="0">
        <tpls c="4">
          <tpl fld="2" item="19"/>
          <tpl fld="5" item="73"/>
          <tpl fld="3" item="9"/>
          <tpl fld="0" item="1"/>
        </tpls>
      </n>
      <n v="233919476.35999998" in="0">
        <tpls c="4">
          <tpl fld="6" item="0"/>
          <tpl fld="2" item="19"/>
          <tpl fld="3" item="3"/>
          <tpl fld="0" item="1"/>
        </tpls>
      </n>
      <n v="156759131.31000012" in="0">
        <tpls c="3">
          <tpl fld="2" item="19"/>
          <tpl fld="3" item="7"/>
          <tpl fld="0" item="1"/>
        </tpls>
      </n>
      <n v="38708" in="0">
        <tpls c="4">
          <tpl fld="6" item="0"/>
          <tpl fld="2" item="19"/>
          <tpl fld="3" item="4"/>
          <tpl fld="0" item="1"/>
        </tpls>
      </n>
      <n v="496737.97" in="0">
        <tpls c="4">
          <tpl fld="2" item="19"/>
          <tpl fld="5" item="73"/>
          <tpl fld="3" item="7"/>
          <tpl fld="0" item="1"/>
        </tpls>
      </n>
      <n v="10019437.109999998" in="0">
        <tpls c="4">
          <tpl fld="6" item="0"/>
          <tpl fld="2" item="19"/>
          <tpl fld="3" item="8"/>
          <tpl fld="0" item="1"/>
        </tpls>
      </n>
      <n v="39623362.639999993" in="0">
        <tpls c="3">
          <tpl fld="2" item="19"/>
          <tpl fld="3" item="5"/>
          <tpl fld="0" item="1"/>
        </tpls>
      </n>
      <n v="348124.24" in="0">
        <tpls c="4">
          <tpl fld="2" item="19"/>
          <tpl fld="5" item="73"/>
          <tpl fld="3" item="5"/>
          <tpl fld="0" item="1"/>
        </tpls>
      </n>
      <n v="61863847.489999995" in="0">
        <tpls c="3">
          <tpl fld="2" item="19"/>
          <tpl fld="3" item="2"/>
          <tpl fld="0" item="1"/>
        </tpls>
      </n>
      <n v="424474.58" in="0">
        <tpls c="4">
          <tpl fld="2" item="19"/>
          <tpl fld="5" item="73"/>
          <tpl fld="3" item="8"/>
          <tpl fld="0" item="1"/>
        </tpls>
      </n>
      <n v="84259.64" in="0">
        <tpls c="4">
          <tpl fld="2" item="19"/>
          <tpl fld="5" item="73"/>
          <tpl fld="3" item="2"/>
          <tpl fld="0" item="1"/>
        </tpls>
      </n>
      <n v="3545408.3199999994" in="0">
        <tpls c="4">
          <tpl fld="6" item="0"/>
          <tpl fld="2" item="19"/>
          <tpl fld="3" item="2"/>
          <tpl fld="0" item="1"/>
        </tpls>
      </n>
      <n v="7893578.8499999996" in="0">
        <tpls c="4">
          <tpl fld="2" item="19"/>
          <tpl fld="5" item="73"/>
          <tpl fld="3" item="3"/>
          <tpl fld="0" item="1"/>
        </tpls>
      </n>
      <n v="355131376.41999996" in="0">
        <tpls c="3">
          <tpl fld="2" item="20"/>
          <tpl fld="3" item="0"/>
          <tpl fld="0" item="1"/>
        </tpls>
      </n>
      <n v="170018620.13000014" in="0">
        <tpls c="3">
          <tpl fld="2" item="20"/>
          <tpl fld="3" item="7"/>
          <tpl fld="0" item="1"/>
        </tpls>
      </n>
      <n v="442716.63" in="0">
        <tpls c="4">
          <tpl fld="2" item="20"/>
          <tpl fld="5" item="73"/>
          <tpl fld="3" item="7"/>
          <tpl fld="0" item="1"/>
        </tpls>
      </n>
      <n v="3250.51" in="0">
        <tpls c="3">
          <tpl fld="1" item="22"/>
          <tpl fld="4" item="0"/>
          <tpl fld="0" item="0"/>
        </tpls>
      </n>
      <n v="59019919.039999984" in="0">
        <tpls c="4">
          <tpl fld="6" item="0"/>
          <tpl fld="2" item="20"/>
          <tpl fld="3" item="6"/>
          <tpl fld="0" item="1"/>
        </tpls>
      </n>
      <n v="7485883.0899999999" in="0">
        <tpls c="3">
          <tpl fld="2" item="20"/>
          <tpl fld="3" item="4"/>
          <tpl fld="0" item="1"/>
        </tpls>
      </n>
      <n v="236191935.16000006" in="0">
        <tpls c="4">
          <tpl fld="6" item="0"/>
          <tpl fld="2" item="20"/>
          <tpl fld="3" item="3"/>
          <tpl fld="0" item="1"/>
        </tpls>
      </n>
      <n v="2436684549.6000004" in="0">
        <tpls c="3">
          <tpl fld="2" item="20"/>
          <tpl fld="3" item="3"/>
          <tpl fld="0" item="1"/>
        </tpls>
      </n>
      <n v="6102709746.1699991" in="0">
        <tpls c="3">
          <tpl fld="2" item="20"/>
          <tpl fld="3" item="1"/>
          <tpl fld="0" item="1"/>
        </tpls>
      </n>
      <n v="7818756.8499999996" in="0">
        <tpls c="4">
          <tpl fld="2" item="20"/>
          <tpl fld="5" item="73"/>
          <tpl fld="3" item="3"/>
          <tpl fld="0" item="1"/>
        </tpls>
      </n>
      <n v="561076988.39999998" in="0">
        <tpls c="3">
          <tpl fld="2" item="20"/>
          <tpl fld="3" item="6"/>
          <tpl fld="0" item="1"/>
        </tpls>
      </n>
      <n v="541990083.3599999" in="0">
        <tpls c="4">
          <tpl fld="6" item="0"/>
          <tpl fld="2" item="20"/>
          <tpl fld="3" item="1"/>
          <tpl fld="0" item="1"/>
        </tpls>
      </n>
      <n v="100021.11" in="0">
        <tpls c="3">
          <tpl fld="6" item="0"/>
          <tpl fld="1" item="22"/>
          <tpl fld="0" item="0"/>
        </tpls>
      </n>
      <n v="5143563.79" in="0">
        <tpls c="4">
          <tpl fld="2" item="20"/>
          <tpl fld="5" item="73"/>
          <tpl fld="3" item="6"/>
          <tpl fld="0" item="1"/>
        </tpls>
      </n>
      <n v="137485020.02999991" in="0">
        <tpls c="3">
          <tpl fld="2" item="20"/>
          <tpl fld="3" item="8"/>
          <tpl fld="0" item="1"/>
        </tpls>
      </n>
      <n v="4651786.32" in="0">
        <tpls c="4">
          <tpl fld="2" item="20"/>
          <tpl fld="5" item="73"/>
          <tpl fld="3" item="9"/>
          <tpl fld="0" item="1"/>
        </tpls>
      </n>
      <n v="304720.82" in="0">
        <tpls c="4">
          <tpl fld="2" item="20"/>
          <tpl fld="5" item="73"/>
          <tpl fld="3" item="2"/>
          <tpl fld="0" item="1"/>
        </tpls>
      </n>
      <m>
        <tpls c="4">
          <tpl fld="2" item="20"/>
          <tpl fld="5" item="73"/>
          <tpl fld="3" item="4"/>
          <tpl fld="0" item="1"/>
        </tpls>
      </m>
      <n v="331996.39" in="0">
        <tpls c="4">
          <tpl fld="2" item="20"/>
          <tpl fld="5" item="73"/>
          <tpl fld="3" item="5"/>
          <tpl fld="0" item="1"/>
        </tpls>
      </n>
      <n v="307167.84000000003" in="0">
        <tpls c="4">
          <tpl fld="2" item="20"/>
          <tpl fld="5" item="73"/>
          <tpl fld="3" item="8"/>
          <tpl fld="0" item="1"/>
        </tpls>
      </n>
      <n v="1654680.34" in="0">
        <tpls c="4">
          <tpl fld="2" item="20"/>
          <tpl fld="5" item="73"/>
          <tpl fld="3" item="0"/>
          <tpl fld="0" item="1"/>
        </tpls>
      </n>
      <m in="0">
        <tpls c="4">
          <tpl fld="6" item="0"/>
          <tpl fld="2" item="20"/>
          <tpl fld="3" item="4"/>
          <tpl fld="0" item="1"/>
        </tpls>
      </m>
      <n v="41117983.609999999" in="0">
        <tpls c="3">
          <tpl fld="2" item="20"/>
          <tpl fld="3" item="5"/>
          <tpl fld="0" item="1"/>
        </tpls>
      </n>
      <n v="39401252.840000004" in="0">
        <tpls c="4">
          <tpl fld="6" item="0"/>
          <tpl fld="2" item="20"/>
          <tpl fld="3" item="0"/>
          <tpl fld="0" item="1"/>
        </tpls>
      </n>
      <n v="14487008.49" in="0">
        <tpls c="4">
          <tpl fld="6" item="0"/>
          <tpl fld="2" item="20"/>
          <tpl fld="3" item="7"/>
          <tpl fld="0" item="1"/>
        </tpls>
      </n>
      <n v="1417994915.6300004" in="0">
        <tpls c="3">
          <tpl fld="2" item="20"/>
          <tpl fld="3" item="9"/>
          <tpl fld="0" item="1"/>
        </tpls>
      </n>
      <n v="3889402.2800000003" in="0">
        <tpls c="4">
          <tpl fld="6" item="0"/>
          <tpl fld="2" item="20"/>
          <tpl fld="3" item="5"/>
          <tpl fld="0" item="1"/>
        </tpls>
      </n>
      <n v="129613479.76000001" in="0">
        <tpls c="4">
          <tpl fld="6" item="0"/>
          <tpl fld="2" item="20"/>
          <tpl fld="3" item="9"/>
          <tpl fld="0" item="1"/>
        </tpls>
      </n>
      <n v="17821375.530000001" in="0">
        <tpls c="4">
          <tpl fld="2" item="20"/>
          <tpl fld="5" item="73"/>
          <tpl fld="3" item="1"/>
          <tpl fld="0" item="1"/>
        </tpls>
      </n>
      <n v="10585678.68" in="0">
        <tpls c="4">
          <tpl fld="6" item="0"/>
          <tpl fld="2" item="20"/>
          <tpl fld="3" item="8"/>
          <tpl fld="0" item="1"/>
        </tpls>
      </n>
      <n v="3480199.7199999997" in="0">
        <tpls c="4">
          <tpl fld="6" item="0"/>
          <tpl fld="2" item="20"/>
          <tpl fld="3" item="2"/>
          <tpl fld="0" item="1"/>
        </tpls>
      </n>
      <n v="66500367.729999989" in="0">
        <tpls c="3">
          <tpl fld="2" item="20"/>
          <tpl fld="3" item="2"/>
          <tpl fld="0" item="1"/>
        </tpls>
      </n>
      <n v="3498599.5200000009" in="0">
        <tpls c="4">
          <tpl fld="6" item="0"/>
          <tpl fld="2" item="21"/>
          <tpl fld="3" item="2"/>
          <tpl fld="0" item="1"/>
        </tpls>
      </n>
      <n v="5086873.2699999996" in="0">
        <tpls c="4">
          <tpl fld="2" item="21"/>
          <tpl fld="5" item="73"/>
          <tpl fld="3" item="9"/>
          <tpl fld="0" item="1"/>
        </tpls>
      </n>
      <n v="10958674.990000002" in="0">
        <tpls c="4">
          <tpl fld="6" item="0"/>
          <tpl fld="2" item="21"/>
          <tpl fld="3" item="8"/>
          <tpl fld="0" item="1"/>
        </tpls>
      </n>
      <n v="3897239.0399999996" in="0">
        <tpls c="4">
          <tpl fld="6" item="0"/>
          <tpl fld="2" item="21"/>
          <tpl fld="3" item="5"/>
          <tpl fld="0" item="1"/>
        </tpls>
      </n>
      <n v="142844893.97000003" in="0">
        <tpls c="4">
          <tpl fld="6" item="0"/>
          <tpl fld="2" item="21"/>
          <tpl fld="3" item="9"/>
          <tpl fld="0" item="1"/>
        </tpls>
      </n>
      <n v="144726540.02000001" in="0">
        <tpls c="3">
          <tpl fld="2" item="21"/>
          <tpl fld="3" item="8"/>
          <tpl fld="0" item="1"/>
        </tpls>
      </n>
      <n v="379707311.14000034" in="0">
        <tpls c="3">
          <tpl fld="2" item="21"/>
          <tpl fld="3" item="0"/>
          <tpl fld="0" item="1"/>
        </tpls>
      </n>
      <n v="394058.2" in="0">
        <tpls c="4">
          <tpl fld="2" item="21"/>
          <tpl fld="5" item="73"/>
          <tpl fld="3" item="8"/>
          <tpl fld="0" item="1"/>
        </tpls>
      </n>
      <n v="383173.47" in="0">
        <tpls c="4">
          <tpl fld="2" item="21"/>
          <tpl fld="5" item="73"/>
          <tpl fld="3" item="5"/>
          <tpl fld="0" item="1"/>
        </tpls>
      </n>
      <n v="596372419.48000002" in="0">
        <tpls c="4">
          <tpl fld="6" item="0"/>
          <tpl fld="2" item="21"/>
          <tpl fld="3" item="1"/>
          <tpl fld="0" item="1"/>
        </tpls>
      </n>
      <n v="1571399416.2300024" in="0">
        <tpls c="3">
          <tpl fld="2" item="21"/>
          <tpl fld="3" item="9"/>
          <tpl fld="0" item="1"/>
        </tpls>
      </n>
      <n v="1769978.68" in="0">
        <tpls c="4">
          <tpl fld="2" item="21"/>
          <tpl fld="5" item="73"/>
          <tpl fld="3" item="0"/>
          <tpl fld="0" item="1"/>
        </tpls>
      </n>
      <n v="189050021.10999998" in="0">
        <tpls c="3">
          <tpl fld="2" item="21"/>
          <tpl fld="3" item="7"/>
          <tpl fld="0" item="1"/>
        </tpls>
      </n>
      <n v="77556005.429999977" in="0">
        <tpls c="3">
          <tpl fld="2" item="21"/>
          <tpl fld="3" item="2"/>
          <tpl fld="0" item="1"/>
        </tpls>
      </n>
      <n v="61854965.359999992" in="0">
        <tpls c="4">
          <tpl fld="6" item="0"/>
          <tpl fld="2" item="21"/>
          <tpl fld="3" item="6"/>
          <tpl fld="0" item="1"/>
        </tpls>
      </n>
      <n v="5454166.5299999993" in="0">
        <tpls c="3">
          <tpl fld="2" item="21"/>
          <tpl fld="3" item="4"/>
          <tpl fld="0" item="1"/>
        </tpls>
      </n>
      <m>
        <tpls c="4">
          <tpl fld="2" item="21"/>
          <tpl fld="5" item="73"/>
          <tpl fld="3" item="4"/>
          <tpl fld="0" item="1"/>
        </tpls>
      </m>
      <n v="599988194.90999985" in="0">
        <tpls c="3">
          <tpl fld="2" item="21"/>
          <tpl fld="3" item="6"/>
          <tpl fld="0" item="1"/>
        </tpls>
      </n>
      <n v="41514408.569999993" in="0">
        <tpls c="3">
          <tpl fld="2" item="21"/>
          <tpl fld="3" item="5"/>
          <tpl fld="0" item="1"/>
        </tpls>
      </n>
      <n v="229653.14" in="0">
        <tpls c="4">
          <tpl fld="2" item="21"/>
          <tpl fld="5" item="73"/>
          <tpl fld="3" item="2"/>
          <tpl fld="0" item="1"/>
        </tpls>
      </n>
      <n v="5172662.9800000004" in="0">
        <tpls c="4">
          <tpl fld="2" item="21"/>
          <tpl fld="5" item="73"/>
          <tpl fld="3" item="6"/>
          <tpl fld="0" item="1"/>
        </tpls>
      </n>
      <n v="6709283619.9100037" in="0">
        <tpls c="3">
          <tpl fld="2" item="21"/>
          <tpl fld="3" item="1"/>
          <tpl fld="0" item="1"/>
        </tpls>
      </n>
      <n v="19136337.140000001" in="0">
        <tpls c="4">
          <tpl fld="2" item="21"/>
          <tpl fld="5" item="73"/>
          <tpl fld="3" item="1"/>
          <tpl fld="0" item="1"/>
        </tpls>
      </n>
      <n v="43245068.569999993" in="0">
        <tpls c="4">
          <tpl fld="6" item="0"/>
          <tpl fld="2" item="21"/>
          <tpl fld="3" item="0"/>
          <tpl fld="0" item="1"/>
        </tpls>
      </n>
      <n v="8484255.8399999999" in="0">
        <tpls c="4">
          <tpl fld="2" item="21"/>
          <tpl fld="5" item="73"/>
          <tpl fld="3" item="3"/>
          <tpl fld="0" item="1"/>
        </tpls>
      </n>
      <n v="2589463333.2700005" in="0">
        <tpls c="3">
          <tpl fld="2" item="21"/>
          <tpl fld="3" item="3"/>
          <tpl fld="0" item="1"/>
        </tpls>
      </n>
      <n v="507416.69" in="0">
        <tpls c="4">
          <tpl fld="2" item="21"/>
          <tpl fld="5" item="73"/>
          <tpl fld="3" item="7"/>
          <tpl fld="0" item="1"/>
        </tpls>
      </n>
      <n v="252396554.34" in="0">
        <tpls c="4">
          <tpl fld="6" item="0"/>
          <tpl fld="2" item="21"/>
          <tpl fld="3" item="3"/>
          <tpl fld="0" item="1"/>
        </tpls>
      </n>
      <n v="16444655.389999999" in="0">
        <tpls c="4">
          <tpl fld="6" item="0"/>
          <tpl fld="2" item="21"/>
          <tpl fld="3" item="7"/>
          <tpl fld="0" item="1"/>
        </tpls>
      </n>
      <m in="0">
        <tpls c="4">
          <tpl fld="6" item="0"/>
          <tpl fld="2" item="21"/>
          <tpl fld="3" item="4"/>
          <tpl fld="0" item="1"/>
        </tpls>
      </m>
      <n v="101763.88" in="0">
        <tpls c="3">
          <tpl fld="6" item="0"/>
          <tpl fld="1" item="23"/>
          <tpl fld="0" item="0"/>
        </tpls>
      </n>
      <n v="3324.66" in="0">
        <tpls c="3">
          <tpl fld="1" item="23"/>
          <tpl fld="4" item="0"/>
          <tpl fld="0" item="0"/>
        </tpls>
      </n>
      <n v="7185437565.159996" in="0">
        <tpls c="3">
          <tpl fld="2" item="22"/>
          <tpl fld="3" item="1"/>
          <tpl fld="0" item="1"/>
        </tpls>
      </n>
      <n v="1715012575.7999995" in="0">
        <tpls c="3">
          <tpl fld="2" item="22"/>
          <tpl fld="3" item="9"/>
          <tpl fld="0" item="1"/>
        </tpls>
      </n>
      <n v="63627794.390000001" in="0">
        <tpls c="4">
          <tpl fld="6" item="0"/>
          <tpl fld="2" item="22"/>
          <tpl fld="3" item="6"/>
          <tpl fld="0" item="1"/>
        </tpls>
      </n>
      <n v="276856.43" in="0">
        <tpls c="4">
          <tpl fld="2" item="22"/>
          <tpl fld="5" item="73"/>
          <tpl fld="3" item="2"/>
          <tpl fld="0" item="1"/>
        </tpls>
      </n>
      <n v="3643196.56" in="0">
        <tpls c="4">
          <tpl fld="6" item="0"/>
          <tpl fld="2" item="22"/>
          <tpl fld="3" item="5"/>
          <tpl fld="0" item="1"/>
        </tpls>
      </n>
      <n v="1940864.9" in="0">
        <tpls c="4">
          <tpl fld="2" item="22"/>
          <tpl fld="5" item="73"/>
          <tpl fld="3" item="0"/>
          <tpl fld="0" item="1"/>
        </tpls>
      </n>
      <n v="4082937.5599999991" in="0">
        <tpls c="4">
          <tpl fld="6" item="0"/>
          <tpl fld="2" item="22"/>
          <tpl fld="3" item="2"/>
          <tpl fld="0" item="1"/>
        </tpls>
      </n>
      <n v="5880362.8700000001" in="0">
        <tpls c="4">
          <tpl fld="2" item="22"/>
          <tpl fld="5" item="73"/>
          <tpl fld="3" item="9"/>
          <tpl fld="0" item="1"/>
        </tpls>
      </n>
      <n v="45798378.009999998" in="0">
        <tpls c="4">
          <tpl fld="6" item="0"/>
          <tpl fld="2" item="22"/>
          <tpl fld="3" item="0"/>
          <tpl fld="0" item="1"/>
        </tpls>
      </n>
      <n v="81944891.959999993" in="0">
        <tpls c="3">
          <tpl fld="2" item="22"/>
          <tpl fld="3" item="2"/>
          <tpl fld="0" item="1"/>
        </tpls>
      </n>
      <n v="2460293.56" in="0">
        <tpls c="3">
          <tpl fld="2" item="22"/>
          <tpl fld="3" item="4"/>
          <tpl fld="0" item="1"/>
        </tpls>
      </n>
      <n v="202197847.12999994" in="0">
        <tpls c="3">
          <tpl fld="2" item="22"/>
          <tpl fld="3" item="7"/>
          <tpl fld="0" item="1"/>
        </tpls>
      </n>
      <m in="0">
        <tpls c="4">
          <tpl fld="6" item="0"/>
          <tpl fld="2" item="22"/>
          <tpl fld="3" item="4"/>
          <tpl fld="0" item="1"/>
        </tpls>
      </m>
      <n v="10592992.860000001" in="0">
        <tpls c="4">
          <tpl fld="6" item="0"/>
          <tpl fld="2" item="22"/>
          <tpl fld="3" item="8"/>
          <tpl fld="0" item="1"/>
        </tpls>
      </n>
      <m>
        <tpls c="4">
          <tpl fld="2" item="22"/>
          <tpl fld="5" item="73"/>
          <tpl fld="3" item="4"/>
          <tpl fld="0" item="1"/>
        </tpls>
      </m>
      <n v="367698.11" in="0">
        <tpls c="4">
          <tpl fld="2" item="22"/>
          <tpl fld="5" item="73"/>
          <tpl fld="3" item="8"/>
          <tpl fld="0" item="1"/>
        </tpls>
      </n>
      <n v="44276989.059999995" in="0">
        <tpls c="3">
          <tpl fld="2" item="22"/>
          <tpl fld="3" item="5"/>
          <tpl fld="0" item="1"/>
        </tpls>
      </n>
      <n v="393370818.18000001" in="0">
        <tpls c="3">
          <tpl fld="2" item="22"/>
          <tpl fld="3" item="0"/>
          <tpl fld="0" item="1"/>
        </tpls>
      </n>
      <n v="5075398.3099999996" in="0">
        <tpls c="4">
          <tpl fld="2" item="22"/>
          <tpl fld="5" item="73"/>
          <tpl fld="3" item="6"/>
          <tpl fld="0" item="1"/>
        </tpls>
      </n>
      <n v="17005359.230000004" in="0">
        <tpls c="4">
          <tpl fld="6" item="0"/>
          <tpl fld="2" item="22"/>
          <tpl fld="3" item="7"/>
          <tpl fld="0" item="1"/>
        </tpls>
      </n>
      <n v="8530267.9499999993" in="0">
        <tpls c="4">
          <tpl fld="2" item="22"/>
          <tpl fld="5" item="73"/>
          <tpl fld="3" item="3"/>
          <tpl fld="0" item="1"/>
        </tpls>
      </n>
      <n v="609235161.3500005" in="0">
        <tpls c="3">
          <tpl fld="2" item="22"/>
          <tpl fld="3" item="6"/>
          <tpl fld="0" item="1"/>
        </tpls>
      </n>
      <n v="155330806.29999998" in="0">
        <tpls c="4">
          <tpl fld="6" item="0"/>
          <tpl fld="2" item="22"/>
          <tpl fld="3" item="9"/>
          <tpl fld="0" item="1"/>
        </tpls>
      </n>
      <n v="21043155.329999998" in="0">
        <tpls c="4">
          <tpl fld="2" item="22"/>
          <tpl fld="5" item="73"/>
          <tpl fld="3" item="1"/>
          <tpl fld="0" item="1"/>
        </tpls>
      </n>
      <n v="509960.25" in="0">
        <tpls c="4">
          <tpl fld="2" item="22"/>
          <tpl fld="5" item="73"/>
          <tpl fld="3" item="7"/>
          <tpl fld="0" item="1"/>
        </tpls>
      </n>
      <n v="639081987.73999989" in="0">
        <tpls c="4">
          <tpl fld="6" item="0"/>
          <tpl fld="2" item="22"/>
          <tpl fld="3" item="1"/>
          <tpl fld="0" item="1"/>
        </tpls>
      </n>
      <n v="2714790440.1500006" in="0">
        <tpls c="3">
          <tpl fld="2" item="22"/>
          <tpl fld="3" item="3"/>
          <tpl fld="0" item="1"/>
        </tpls>
      </n>
      <n v="364674.77" in="0">
        <tpls c="4">
          <tpl fld="2" item="22"/>
          <tpl fld="5" item="73"/>
          <tpl fld="3" item="5"/>
          <tpl fld="0" item="1"/>
        </tpls>
      </n>
      <n v="129933821.26000005" in="0">
        <tpls c="3">
          <tpl fld="2" item="22"/>
          <tpl fld="3" item="8"/>
          <tpl fld="0" item="1"/>
        </tpls>
      </n>
      <n v="263509805.93000001" in="0">
        <tpls c="4">
          <tpl fld="6" item="0"/>
          <tpl fld="2" item="22"/>
          <tpl fld="3" item="3"/>
          <tpl fld="0" item="1"/>
        </tpls>
      </n>
      <n v="226937084.05999994" in="0">
        <tpls c="3">
          <tpl fld="2" item="23"/>
          <tpl fld="3" item="7"/>
          <tpl fld="0" item="1"/>
        </tpls>
      </n>
      <n v="2935264214.04" in="0">
        <tpls c="3">
          <tpl fld="2" item="23"/>
          <tpl fld="3" item="3"/>
          <tpl fld="0" item="1"/>
        </tpls>
      </n>
      <n v="1913328412.3000004" in="0">
        <tpls c="3">
          <tpl fld="2" item="23"/>
          <tpl fld="3" item="9"/>
          <tpl fld="0" item="1"/>
        </tpls>
      </n>
      <n v="155195409.24000007" in="0">
        <tpls c="3">
          <tpl fld="2" item="23"/>
          <tpl fld="3" item="8"/>
          <tpl fld="0" item="1"/>
        </tpls>
      </n>
      <n v="455908622.81999999" in="0">
        <tpls c="3">
          <tpl fld="2" item="23"/>
          <tpl fld="3" item="0"/>
          <tpl fld="0" item="1"/>
        </tpls>
      </n>
      <n v="45063635.919999994" in="0">
        <tpls c="3">
          <tpl fld="2" item="23"/>
          <tpl fld="3" item="5"/>
          <tpl fld="0" item="1"/>
        </tpls>
      </n>
      <n v="102768.72" in="0">
        <tpls c="3">
          <tpl fld="6" item="0"/>
          <tpl fld="1" item="24"/>
          <tpl fld="0" item="0"/>
        </tpls>
      </n>
      <n v="7765628887.7300034" in="0">
        <tpls c="3">
          <tpl fld="2" item="23"/>
          <tpl fld="3" item="1"/>
          <tpl fld="0" item="1"/>
        </tpls>
      </n>
      <n v="89851.930000000008" in="0">
        <tpls c="3">
          <tpl fld="2" item="23"/>
          <tpl fld="3" item="4"/>
          <tpl fld="0" item="1"/>
        </tpls>
      </n>
      <n v="87249346.620000005" in="0">
        <tpls c="3">
          <tpl fld="2" item="23"/>
          <tpl fld="3" item="2"/>
          <tpl fld="0" item="1"/>
        </tpls>
      </n>
      <n v="696968390.82999992" in="0">
        <tpls c="3">
          <tpl fld="2" item="23"/>
          <tpl fld="3" item="6"/>
          <tpl fld="0" item="1"/>
        </tpls>
      </n>
      <n v="3374.84" in="0">
        <tpls c="3">
          <tpl fld="1" item="24"/>
          <tpl fld="4" item="0"/>
          <tpl fld="0" item="0"/>
        </tpls>
      </n>
      <n v="2712769.71" in="0">
        <tpls c="4">
          <tpl fld="6" item="0"/>
          <tpl fld="2" item="23"/>
          <tpl fld="3" item="5"/>
          <tpl fld="0" item="1"/>
        </tpls>
      </n>
      <m>
        <tpls c="4">
          <tpl fld="2" item="23"/>
          <tpl fld="5" item="73"/>
          <tpl fld="3" item="4"/>
          <tpl fld="0" item="1"/>
        </tpls>
      </m>
      <n v="689605080.22000003" in="0">
        <tpls c="4">
          <tpl fld="6" item="0"/>
          <tpl fld="2" item="23"/>
          <tpl fld="3" item="1"/>
          <tpl fld="0" item="1"/>
        </tpls>
      </n>
      <n v="21397891.359999999" in="0">
        <tpls c="4">
          <tpl fld="2" item="23"/>
          <tpl fld="5" item="73"/>
          <tpl fld="3" item="1"/>
          <tpl fld="0" item="1"/>
        </tpls>
      </n>
      <n v="410134.87" in="0">
        <tpls c="4">
          <tpl fld="2" item="23"/>
          <tpl fld="5" item="73"/>
          <tpl fld="3" item="5"/>
          <tpl fld="0" item="1"/>
        </tpls>
      </n>
      <n v="485796.79" in="0">
        <tpls c="4">
          <tpl fld="2" item="23"/>
          <tpl fld="5" item="73"/>
          <tpl fld="3" item="8"/>
          <tpl fld="0" item="1"/>
        </tpls>
      </n>
      <n v="55005481.979999997" in="0">
        <tpls c="4">
          <tpl fld="6" item="0"/>
          <tpl fld="2" item="23"/>
          <tpl fld="3" item="0"/>
          <tpl fld="0" item="1"/>
        </tpls>
      </n>
      <n v="172266623.12000003" in="0">
        <tpls c="4">
          <tpl fld="6" item="0"/>
          <tpl fld="2" item="23"/>
          <tpl fld="3" item="9"/>
          <tpl fld="0" item="1"/>
        </tpls>
      </n>
      <n v="3350.03" in="0">
        <tpls c="3">
          <tpl fld="1" item="25"/>
          <tpl fld="4" item="0"/>
          <tpl fld="0" item="0"/>
        </tpls>
      </n>
      <n v="12739651.74" in="0">
        <tpls c="4">
          <tpl fld="6" item="0"/>
          <tpl fld="2" item="23"/>
          <tpl fld="3" item="8"/>
          <tpl fld="0" item="1"/>
        </tpls>
      </n>
      <n v="75062046.729999989" in="0">
        <tpls c="4">
          <tpl fld="6" item="0"/>
          <tpl fld="2" item="23"/>
          <tpl fld="3" item="6"/>
          <tpl fld="0" item="1"/>
        </tpls>
      </n>
      <m in="0">
        <tpls c="4">
          <tpl fld="6" item="0"/>
          <tpl fld="2" item="23"/>
          <tpl fld="3" item="4"/>
          <tpl fld="0" item="1"/>
        </tpls>
      </m>
      <n v="2065987.19" in="0">
        <tpls c="4">
          <tpl fld="2" item="23"/>
          <tpl fld="5" item="73"/>
          <tpl fld="3" item="0"/>
          <tpl fld="0" item="1"/>
        </tpls>
      </n>
      <n v="20002250.920000002" in="0">
        <tpls c="4">
          <tpl fld="6" item="0"/>
          <tpl fld="2" item="23"/>
          <tpl fld="3" item="7"/>
          <tpl fld="0" item="1"/>
        </tpls>
      </n>
      <n v="280747082.99000007" in="0">
        <tpls c="4">
          <tpl fld="6" item="0"/>
          <tpl fld="2" item="23"/>
          <tpl fld="3" item="3"/>
          <tpl fld="0" item="1"/>
        </tpls>
      </n>
      <n v="280353.37" in="0">
        <tpls c="4">
          <tpl fld="2" item="23"/>
          <tpl fld="5" item="73"/>
          <tpl fld="3" item="2"/>
          <tpl fld="0" item="1"/>
        </tpls>
      </n>
      <n v="103106.35" in="0">
        <tpls c="3">
          <tpl fld="6" item="0"/>
          <tpl fld="1" item="25"/>
          <tpl fld="0" item="0"/>
        </tpls>
      </n>
      <n v="6347134.29" in="0">
        <tpls c="4">
          <tpl fld="2" item="23"/>
          <tpl fld="5" item="73"/>
          <tpl fld="3" item="9"/>
          <tpl fld="0" item="1"/>
        </tpls>
      </n>
      <n v="9400231.8599999994" in="0">
        <tpls c="4">
          <tpl fld="2" item="23"/>
          <tpl fld="5" item="73"/>
          <tpl fld="3" item="3"/>
          <tpl fld="0" item="1"/>
        </tpls>
      </n>
      <n v="4621119.9800000004" in="0">
        <tpls c="4">
          <tpl fld="6" item="0"/>
          <tpl fld="2" item="23"/>
          <tpl fld="3" item="2"/>
          <tpl fld="0" item="1"/>
        </tpls>
      </n>
      <n v="6060400.75" in="0">
        <tpls c="4">
          <tpl fld="2" item="23"/>
          <tpl fld="5" item="73"/>
          <tpl fld="3" item="6"/>
          <tpl fld="0" item="1"/>
        </tpls>
      </n>
      <n v="612155.86" in="0">
        <tpls c="4">
          <tpl fld="2" item="23"/>
          <tpl fld="5" item="73"/>
          <tpl fld="3" item="7"/>
          <tpl fld="0" item="1"/>
        </tpls>
      </n>
      <n v="526736258.0600003" in="0">
        <tpls c="3">
          <tpl fld="2" item="24"/>
          <tpl fld="3" item="0"/>
          <tpl fld="0" item="1"/>
        </tpls>
      </n>
      <n v="262163394.5500001" in="0">
        <tpls c="3">
          <tpl fld="2" item="24"/>
          <tpl fld="3" item="7"/>
          <tpl fld="0" item="1"/>
        </tpls>
      </n>
      <n v="2220044986.8999996" in="0">
        <tpls c="3">
          <tpl fld="2" item="24"/>
          <tpl fld="3" item="9"/>
          <tpl fld="0" item="1"/>
        </tpls>
      </n>
      <m>
        <tpls c="3">
          <tpl fld="2" item="24"/>
          <tpl fld="3" item="4"/>
          <tpl fld="0" item="1"/>
        </tpls>
      </m>
      <n v="3065319419.9099984" in="0">
        <tpls c="3">
          <tpl fld="2" item="24"/>
          <tpl fld="3" item="3"/>
          <tpl fld="0" item="1"/>
        </tpls>
      </n>
      <n v="10799636.74" in="0">
        <tpls c="4">
          <tpl fld="2" item="24"/>
          <tpl fld="5" item="73"/>
          <tpl fld="3" item="3"/>
          <tpl fld="0" item="1"/>
        </tpls>
      </n>
      <n v="772026293.04999995" in="0">
        <tpls c="4">
          <tpl fld="6" item="0"/>
          <tpl fld="2" item="24"/>
          <tpl fld="3" item="1"/>
          <tpl fld="0" item="1"/>
        </tpls>
      </n>
      <m>
        <tpls c="4">
          <tpl fld="6" item="0"/>
          <tpl fld="2" item="24"/>
          <tpl fld="3" item="4"/>
          <tpl fld="0" item="1"/>
        </tpls>
      </m>
      <n v="5809373.3600000003" in="0">
        <tpls c="4">
          <tpl fld="6" item="0"/>
          <tpl fld="2" item="24"/>
          <tpl fld="3" item="2"/>
          <tpl fld="0" item="1"/>
        </tpls>
      </n>
      <m>
        <tpls c="4">
          <tpl fld="2" item="24"/>
          <tpl fld="5" item="73"/>
          <tpl fld="3" item="4"/>
          <tpl fld="0" item="1"/>
        </tpls>
      </m>
      <n v="23896404.330000006" in="0">
        <tpls c="4">
          <tpl fld="6" item="0"/>
          <tpl fld="2" item="24"/>
          <tpl fld="3" item="7"/>
          <tpl fld="0" item="1"/>
        </tpls>
      </n>
      <n v="419883.9" in="0">
        <tpls c="4">
          <tpl fld="2" item="24"/>
          <tpl fld="5" item="73"/>
          <tpl fld="3" item="8"/>
          <tpl fld="0" item="1"/>
        </tpls>
      </n>
      <n v="615861.84" in="0">
        <tpls c="4">
          <tpl fld="2" item="24"/>
          <tpl fld="5" item="73"/>
          <tpl fld="3" item="7"/>
          <tpl fld="0" item="1"/>
        </tpls>
      </n>
      <n v="294802.3" in="0">
        <tpls c="4">
          <tpl fld="2" item="24"/>
          <tpl fld="5" item="73"/>
          <tpl fld="3" item="2"/>
          <tpl fld="0" item="1"/>
        </tpls>
      </n>
      <n v="343506.93" in="0">
        <tpls c="4">
          <tpl fld="2" item="24"/>
          <tpl fld="5" item="73"/>
          <tpl fld="3" item="5"/>
          <tpl fld="0" item="1"/>
        </tpls>
      </n>
      <n v="13474749.420000002" in="0">
        <tpls c="4">
          <tpl fld="6" item="0"/>
          <tpl fld="2" item="24"/>
          <tpl fld="3" item="8"/>
          <tpl fld="0" item="1"/>
        </tpls>
      </n>
      <n v="198386617.52999994" in="0">
        <tpls c="4">
          <tpl fld="6" item="0"/>
          <tpl fld="2" item="24"/>
          <tpl fld="3" item="9"/>
          <tpl fld="0" item="1"/>
        </tpls>
      </n>
      <n v="2466455.5499999998" in="0">
        <tpls c="4">
          <tpl fld="2" item="24"/>
          <tpl fld="5" item="73"/>
          <tpl fld="3" item="0"/>
          <tpl fld="0" item="1"/>
        </tpls>
      </n>
      <n v="6063156.3399999999" in="0">
        <tpls c="4">
          <tpl fld="2" item="24"/>
          <tpl fld="5" item="73"/>
          <tpl fld="3" item="6"/>
          <tpl fld="0" item="1"/>
        </tpls>
      </n>
      <n v="23231979.190000001" in="0">
        <tpls c="4">
          <tpl fld="2" item="24"/>
          <tpl fld="5" item="73"/>
          <tpl fld="3" item="1"/>
          <tpl fld="0" item="1"/>
        </tpls>
      </n>
      <n v="48848077.740000002" in="0">
        <tpls c="3">
          <tpl fld="2" item="24"/>
          <tpl fld="3" item="5"/>
          <tpl fld="0" item="1"/>
        </tpls>
      </n>
      <n v="62626613.870000005" in="0">
        <tpls c="4">
          <tpl fld="6" item="0"/>
          <tpl fld="2" item="24"/>
          <tpl fld="3" item="0"/>
          <tpl fld="0" item="1"/>
        </tpls>
      </n>
      <n v="179719987.42999995" in="0">
        <tpls c="3">
          <tpl fld="2" item="24"/>
          <tpl fld="3" item="8"/>
          <tpl fld="0" item="1"/>
        </tpls>
      </n>
      <n v="298835744.15000004" in="0">
        <tpls c="4">
          <tpl fld="6" item="0"/>
          <tpl fld="2" item="24"/>
          <tpl fld="3" item="3"/>
          <tpl fld="0" item="1"/>
        </tpls>
      </n>
      <n v="7310709.71" in="0">
        <tpls c="4">
          <tpl fld="2" item="24"/>
          <tpl fld="5" item="73"/>
          <tpl fld="3" item="9"/>
          <tpl fld="0" item="1"/>
        </tpls>
      </n>
      <n v="3255921.62" in="0">
        <tpls c="4">
          <tpl fld="6" item="0"/>
          <tpl fld="2" item="24"/>
          <tpl fld="3" item="5"/>
          <tpl fld="0" item="1"/>
        </tpls>
      </n>
      <n v="811582219.63999963" in="0">
        <tpls c="3">
          <tpl fld="2" item="24"/>
          <tpl fld="3" item="6"/>
          <tpl fld="0" item="1"/>
        </tpls>
      </n>
      <n v="86023303.549999997" in="0">
        <tpls c="4">
          <tpl fld="6" item="0"/>
          <tpl fld="2" item="24"/>
          <tpl fld="3" item="6"/>
          <tpl fld="0" item="1"/>
        </tpls>
      </n>
      <n v="97975204.460000023" in="0">
        <tpls c="3">
          <tpl fld="2" item="24"/>
          <tpl fld="3" item="2"/>
          <tpl fld="0" item="1"/>
        </tpls>
      </n>
      <n v="8698551375.9699955" in="0">
        <tpls c="3">
          <tpl fld="2" item="24"/>
          <tpl fld="3" item="1"/>
          <tpl fld="0" item="1"/>
        </tpls>
      </n>
      <n v="3334.49" in="0">
        <tpls c="3">
          <tpl fld="1" item="26"/>
          <tpl fld="4" item="0"/>
          <tpl fld="0" item="0"/>
        </tpls>
      </n>
      <n v="104020.67" in="0">
        <tpls c="3">
          <tpl fld="6" item="0"/>
          <tpl fld="1" item="26"/>
          <tpl fld="0" item="0"/>
        </tpls>
      </n>
      <n v="224802678.88999981" in="0">
        <tpls c="3">
          <tpl fld="2" item="25"/>
          <tpl fld="3" item="2"/>
          <tpl fld="0" item="1"/>
        </tpls>
      </n>
      <n v="50234826.980000004" in="0">
        <tpls c="3">
          <tpl fld="2" item="25"/>
          <tpl fld="3" item="5"/>
          <tpl fld="0" item="1"/>
        </tpls>
      </n>
      <n v="22601460.449999999" in="0">
        <tpls c="4">
          <tpl fld="2" item="25"/>
          <tpl fld="5" item="73"/>
          <tpl fld="3" item="1"/>
          <tpl fld="0" item="1"/>
        </tpls>
      </n>
      <n v="213974690.32999998" in="0">
        <tpls c="4">
          <tpl fld="6" item="0"/>
          <tpl fld="2" item="25"/>
          <tpl fld="3" item="9"/>
          <tpl fld="0" item="1"/>
        </tpls>
      </n>
      <n v="5176070.7699999996" in="0">
        <tpls c="4">
          <tpl fld="2" item="25"/>
          <tpl fld="5" item="73"/>
          <tpl fld="3" item="6"/>
          <tpl fld="0" item="1"/>
        </tpls>
      </n>
      <n v="319915.12" in="0">
        <tpls c="4">
          <tpl fld="2" item="25"/>
          <tpl fld="5" item="73"/>
          <tpl fld="3" item="5"/>
          <tpl fld="0" item="1"/>
        </tpls>
      </n>
      <n v="816965157.6499995" in="0">
        <tpls c="3">
          <tpl fld="2" item="25"/>
          <tpl fld="3" item="6"/>
          <tpl fld="0" item="1"/>
        </tpls>
      </n>
      <n v="2560164.0699999998" in="0">
        <tpls c="4">
          <tpl fld="2" item="25"/>
          <tpl fld="5" item="73"/>
          <tpl fld="3" item="0"/>
          <tpl fld="0" item="1"/>
        </tpls>
      </n>
      <n v="154100409.21999994" in="0">
        <tpls c="3">
          <tpl fld="2" item="25"/>
          <tpl fld="3" item="8"/>
          <tpl fld="0" item="1"/>
        </tpls>
      </n>
      <n v="3360289.24" in="0">
        <tpls c="4">
          <tpl fld="6" item="0"/>
          <tpl fld="2" item="25"/>
          <tpl fld="3" item="5"/>
          <tpl fld="0" item="1"/>
        </tpls>
      </n>
      <n v="2484922.3199999998" in="0">
        <tpls c="4">
          <tpl fld="2" item="25"/>
          <tpl fld="5" item="73"/>
          <tpl fld="3" item="2"/>
          <tpl fld="0" item="1"/>
        </tpls>
      </n>
      <n v="294035440.11999995" in="0">
        <tpls c="4">
          <tpl fld="6" item="0"/>
          <tpl fld="2" item="25"/>
          <tpl fld="3" item="3"/>
          <tpl fld="0" item="1"/>
        </tpls>
      </n>
      <n v="624493.82999999996" in="0">
        <tpls c="4">
          <tpl fld="2" item="25"/>
          <tpl fld="5" item="73"/>
          <tpl fld="3" item="7"/>
          <tpl fld="0" item="1"/>
        </tpls>
      </n>
      <n v="9934986.0899999999" in="0">
        <tpls c="4">
          <tpl fld="2" item="25"/>
          <tpl fld="5" item="73"/>
          <tpl fld="3" item="3"/>
          <tpl fld="0" item="1"/>
        </tpls>
      </n>
      <n v="3087462119.8499966" in="0">
        <tpls c="3">
          <tpl fld="2" item="25"/>
          <tpl fld="3" item="3"/>
          <tpl fld="0" item="1"/>
        </tpls>
      </n>
      <n v="86660550.039999977" in="0">
        <tpls c="4">
          <tpl fld="6" item="0"/>
          <tpl fld="2" item="25"/>
          <tpl fld="3" item="6"/>
          <tpl fld="0" item="1"/>
        </tpls>
      </n>
      <n v="797952374.66000021" in="0">
        <tpls c="4">
          <tpl fld="6" item="0"/>
          <tpl fld="2" item="25"/>
          <tpl fld="3" item="1"/>
          <tpl fld="0" item="1"/>
        </tpls>
      </n>
      <n v="270843092.22999996" in="0">
        <tpls c="3">
          <tpl fld="2" item="25"/>
          <tpl fld="3" item="7"/>
          <tpl fld="0" item="1"/>
        </tpls>
      </n>
      <m>
        <tpls c="4">
          <tpl fld="2" item="25"/>
          <tpl fld="5" item="73"/>
          <tpl fld="3" item="4"/>
          <tpl fld="0" item="1"/>
        </tpls>
      </m>
      <m>
        <tpls c="4">
          <tpl fld="6" item="0"/>
          <tpl fld="2" item="25"/>
          <tpl fld="3" item="4"/>
          <tpl fld="0" item="1"/>
        </tpls>
      </m>
      <m>
        <tpls c="3">
          <tpl fld="2" item="25"/>
          <tpl fld="3" item="4"/>
          <tpl fld="0" item="1"/>
        </tpls>
      </m>
      <n v="22726959.109999999" in="0">
        <tpls c="4">
          <tpl fld="6" item="0"/>
          <tpl fld="2" item="25"/>
          <tpl fld="3" item="2"/>
          <tpl fld="0" item="1"/>
        </tpls>
      </n>
      <n v="12846581.529999997" in="0">
        <tpls c="4">
          <tpl fld="6" item="0"/>
          <tpl fld="2" item="25"/>
          <tpl fld="3" item="8"/>
          <tpl fld="0" item="1"/>
        </tpls>
      </n>
      <n v="23447769.210000001" in="0">
        <tpls c="4">
          <tpl fld="6" item="0"/>
          <tpl fld="2" item="25"/>
          <tpl fld="3" item="7"/>
          <tpl fld="0" item="1"/>
        </tpls>
      </n>
      <n v="569205730.97999966" in="0">
        <tpls c="3">
          <tpl fld="2" item="25"/>
          <tpl fld="3" item="0"/>
          <tpl fld="0" item="1"/>
        </tpls>
      </n>
      <n v="67794276.719999999" in="0">
        <tpls c="4">
          <tpl fld="6" item="0"/>
          <tpl fld="2" item="25"/>
          <tpl fld="3" item="0"/>
          <tpl fld="0" item="1"/>
        </tpls>
      </n>
      <n v="827749.73" in="0">
        <tpls c="4">
          <tpl fld="2" item="25"/>
          <tpl fld="5" item="73"/>
          <tpl fld="3" item="8"/>
          <tpl fld="0" item="1"/>
        </tpls>
      </n>
      <n v="2398373876.0199995" in="0">
        <tpls c="3">
          <tpl fld="2" item="25"/>
          <tpl fld="3" item="9"/>
          <tpl fld="0" item="1"/>
        </tpls>
      </n>
      <n v="8957890563.9100037" in="0">
        <tpls c="3">
          <tpl fld="2" item="25"/>
          <tpl fld="3" item="1"/>
          <tpl fld="0" item="1"/>
        </tpls>
      </n>
      <n v="7536485.2300000004" in="0">
        <tpls c="4">
          <tpl fld="2" item="25"/>
          <tpl fld="5" item="73"/>
          <tpl fld="3" item="9"/>
          <tpl fld="0" item="1"/>
        </tpls>
      </n>
      <n v="863549457.29000032" in="0">
        <tpls c="3">
          <tpl fld="2" item="26"/>
          <tpl fld="3" item="6"/>
          <tpl fld="0" item="1"/>
        </tpls>
      </n>
      <n v="2383622912.2099986" in="0">
        <tpls c="3">
          <tpl fld="2" item="26"/>
          <tpl fld="3" item="9"/>
          <tpl fld="0" item="1"/>
        </tpls>
      </n>
      <n v="322913414.41999978" in="0">
        <tpls c="3">
          <tpl fld="2" item="26"/>
          <tpl fld="3" item="4"/>
          <tpl fld="0" item="1"/>
        </tpls>
      </n>
      <n v="111506061.98999994" in="0">
        <tpls c="3">
          <tpl fld="2" item="26"/>
          <tpl fld="3" item="2"/>
          <tpl fld="0" item="1"/>
        </tpls>
      </n>
      <n v="51739267.57" in="0">
        <tpls c="3">
          <tpl fld="2" item="26"/>
          <tpl fld="3" item="5"/>
          <tpl fld="0" item="1"/>
        </tpls>
      </n>
      <n v="607276814.54000032" in="0">
        <tpls c="3">
          <tpl fld="2" item="26"/>
          <tpl fld="3" item="0"/>
          <tpl fld="0" item="1"/>
        </tpls>
      </n>
      <n v="99833.11" in="0">
        <tpls c="3">
          <tpl fld="6" item="0"/>
          <tpl fld="1" item="27"/>
          <tpl fld="0" item="0"/>
        </tpls>
      </n>
      <n v="282456847.39999986" in="0">
        <tpls c="3">
          <tpl fld="2" item="26"/>
          <tpl fld="3" item="7"/>
          <tpl fld="0" item="1"/>
        </tpls>
      </n>
      <n v="9090715941.5900078" in="0">
        <tpls c="3">
          <tpl fld="2" item="26"/>
          <tpl fld="3" item="1"/>
          <tpl fld="0" item="1"/>
        </tpls>
      </n>
      <n v="3013013098.0700011" in="0">
        <tpls c="3">
          <tpl fld="2" item="26"/>
          <tpl fld="3" item="3"/>
          <tpl fld="0" item="1"/>
        </tpls>
      </n>
      <n v="174952895.09" in="0">
        <tpls c="3">
          <tpl fld="2" item="26"/>
          <tpl fld="3" item="8"/>
          <tpl fld="0" item="1"/>
        </tpls>
      </n>
      <n v="23829105.010000002" in="0">
        <tpls c="4">
          <tpl fld="6" item="0"/>
          <tpl fld="2" item="26"/>
          <tpl fld="3" item="7"/>
          <tpl fld="0" item="1"/>
        </tpls>
      </n>
      <n v="300627256.26999998" in="0">
        <tpls c="4">
          <tpl fld="6" item="0"/>
          <tpl fld="2" item="26"/>
          <tpl fld="3" item="3"/>
          <tpl fld="0" item="1"/>
        </tpls>
      </n>
      <n v="3312453.75" in="0">
        <tpls c="4">
          <tpl fld="6" item="0"/>
          <tpl fld="2" item="26"/>
          <tpl fld="3" item="5"/>
          <tpl fld="0" item="1"/>
        </tpls>
      </n>
      <n v="25646521.949999999" in="0">
        <tpls c="4">
          <tpl fld="6" item="0"/>
          <tpl fld="2" item="26"/>
          <tpl fld="3" item="4"/>
          <tpl fld="0" item="1"/>
        </tpls>
      </n>
      <n v="3101.41" in="0">
        <tpls c="3">
          <tpl fld="1" item="27"/>
          <tpl fld="4" item="0"/>
          <tpl fld="0" item="0"/>
        </tpls>
      </n>
      <n v="207144333.48000002" in="0">
        <tpls c="4">
          <tpl fld="6" item="0"/>
          <tpl fld="2" item="26"/>
          <tpl fld="3" item="9"/>
          <tpl fld="0" item="1"/>
        </tpls>
      </n>
      <n v="72425665.149999991" in="0">
        <tpls c="4">
          <tpl fld="6" item="0"/>
          <tpl fld="2" item="26"/>
          <tpl fld="3" item="0"/>
          <tpl fld="0" item="1"/>
        </tpls>
      </n>
      <n v="92959895.580000028" in="0">
        <tpls c="4">
          <tpl fld="6" item="0"/>
          <tpl fld="2" item="26"/>
          <tpl fld="3" item="6"/>
          <tpl fld="0" item="1"/>
        </tpls>
      </n>
      <n v="13809938.069999997" in="0">
        <tpls c="4">
          <tpl fld="6" item="0"/>
          <tpl fld="2" item="26"/>
          <tpl fld="3" item="8"/>
          <tpl fld="0" item="1"/>
        </tpls>
      </n>
      <n v="9984544.2600000016" in="0">
        <tpls c="4">
          <tpl fld="6" item="0"/>
          <tpl fld="2" item="26"/>
          <tpl fld="3" item="2"/>
          <tpl fld="0" item="1"/>
        </tpls>
      </n>
      <n v="798906803.43999994" in="0">
        <tpls c="4">
          <tpl fld="6" item="0"/>
          <tpl fld="2" item="26"/>
          <tpl fld="3" item="1"/>
          <tpl fld="0" item="1"/>
        </tpls>
      </n>
      <n v="1913018.86" in="0">
        <tpls c="4">
          <tpl fld="2" item="26"/>
          <tpl fld="5" item="73"/>
          <tpl fld="3" item="2"/>
          <tpl fld="0" item="1"/>
        </tpls>
      </n>
      <n v="9991698.7599999998" in="0">
        <tpls c="4">
          <tpl fld="2" item="26"/>
          <tpl fld="5" item="73"/>
          <tpl fld="3" item="3"/>
          <tpl fld="0" item="1"/>
        </tpls>
      </n>
      <n v="232819.02" in="0">
        <tpls c="4">
          <tpl fld="2" item="26"/>
          <tpl fld="5" item="73"/>
          <tpl fld="3" item="5"/>
          <tpl fld="0" item="1"/>
        </tpls>
      </n>
      <n v="485634.82" in="0">
        <tpls c="4">
          <tpl fld="2" item="26"/>
          <tpl fld="5" item="73"/>
          <tpl fld="3" item="7"/>
          <tpl fld="0" item="1"/>
        </tpls>
      </n>
      <n v="75317.08" in="0">
        <tpls c="4">
          <tpl fld="2" item="26"/>
          <tpl fld="5" item="73"/>
          <tpl fld="3" item="4"/>
          <tpl fld="0" item="1"/>
        </tpls>
      </n>
      <n v="5309929.38" in="0">
        <tpls c="4">
          <tpl fld="2" item="26"/>
          <tpl fld="5" item="73"/>
          <tpl fld="3" item="6"/>
          <tpl fld="0" item="1"/>
        </tpls>
      </n>
      <n v="21389649.93" in="0">
        <tpls c="4">
          <tpl fld="2" item="26"/>
          <tpl fld="5" item="73"/>
          <tpl fld="3" item="1"/>
          <tpl fld="0" item="1"/>
        </tpls>
      </n>
      <n v="5957143.2400000002" in="0">
        <tpls c="4">
          <tpl fld="2" item="26"/>
          <tpl fld="5" item="73"/>
          <tpl fld="3" item="9"/>
          <tpl fld="0" item="1"/>
        </tpls>
      </n>
      <n v="1266649.78" in="0">
        <tpls c="4">
          <tpl fld="2" item="26"/>
          <tpl fld="5" item="73"/>
          <tpl fld="3" item="8"/>
          <tpl fld="0" item="1"/>
        </tpls>
      </n>
      <n v="1959025.43" in="0">
        <tpls c="4">
          <tpl fld="2" item="26"/>
          <tpl fld="5" item="73"/>
          <tpl fld="3" item="0"/>
          <tpl fld="0" item="1"/>
        </tpls>
      </n>
      <n v="100769.29" in="0">
        <tpls c="3">
          <tpl fld="6" item="0"/>
          <tpl fld="1" item="28"/>
          <tpl fld="0" item="0"/>
        </tpls>
      </n>
      <n v="3113.84" in="0">
        <tpls c="3">
          <tpl fld="1" item="28"/>
          <tpl fld="4" item="0"/>
          <tpl fld="0" item="0"/>
        </tpls>
      </n>
      <n v="3799272.15" in="0">
        <tpls c="4">
          <tpl fld="6" item="0"/>
          <tpl fld="2" item="27"/>
          <tpl fld="3" item="5"/>
          <tpl fld="0" item="1"/>
        </tpls>
      </n>
      <n v="96295758.899999991" in="0">
        <tpls c="4">
          <tpl fld="6" item="0"/>
          <tpl fld="2" item="27"/>
          <tpl fld="3" item="6"/>
          <tpl fld="0" item="1"/>
        </tpls>
      </n>
      <n v="5807366.2999999998" in="0">
        <tpls c="4">
          <tpl fld="2" item="27"/>
          <tpl fld="5" item="73"/>
          <tpl fld="3" item="4"/>
          <tpl fld="0" item="1"/>
        </tpls>
      </n>
      <n v="24945370.980000004" in="0">
        <tpls c="4">
          <tpl fld="6" item="0"/>
          <tpl fld="2" item="27"/>
          <tpl fld="3" item="7"/>
          <tpl fld="0" item="1"/>
        </tpls>
      </n>
      <n v="172844812.31999993" in="0">
        <tpls c="3">
          <tpl fld="2" item="27"/>
          <tpl fld="3" item="8"/>
          <tpl fld="0" item="1"/>
        </tpls>
      </n>
      <n v="123916492.72999997" in="0">
        <tpls c="3">
          <tpl fld="2" item="27"/>
          <tpl fld="3" item="2"/>
          <tpl fld="0" item="1"/>
        </tpls>
      </n>
      <n v="338985299.71000004" in="0">
        <tpls c="4">
          <tpl fld="6" item="0"/>
          <tpl fld="2" item="27"/>
          <tpl fld="3" item="3"/>
          <tpl fld="0" item="1"/>
        </tpls>
      </n>
      <n v="452028.32" in="0">
        <tpls c="4">
          <tpl fld="2" item="27"/>
          <tpl fld="5" item="73"/>
          <tpl fld="3" item="8"/>
          <tpl fld="0" item="1"/>
        </tpls>
      </n>
      <n v="12572165.979999999" in="0">
        <tpls c="4">
          <tpl fld="6" item="0"/>
          <tpl fld="2" item="27"/>
          <tpl fld="3" item="8"/>
          <tpl fld="0" item="1"/>
        </tpls>
      </n>
      <n v="909016962.82999945" in="0">
        <tpls c="3">
          <tpl fld="2" item="27"/>
          <tpl fld="3" item="6"/>
          <tpl fld="0" item="1"/>
        </tpls>
      </n>
      <n v="219763530.30000001" in="0">
        <tpls c="4">
          <tpl fld="6" item="0"/>
          <tpl fld="2" item="27"/>
          <tpl fld="3" item="9"/>
          <tpl fld="0" item="1"/>
        </tpls>
      </n>
      <n v="3503963146.2900004" in="0">
        <tpls c="3">
          <tpl fld="2" item="27"/>
          <tpl fld="3" item="3"/>
          <tpl fld="0" item="1"/>
        </tpls>
      </n>
      <n v="2501934068.880003" in="0">
        <tpls c="3">
          <tpl fld="2" item="27"/>
          <tpl fld="3" item="9"/>
          <tpl fld="0" item="1"/>
        </tpls>
      </n>
      <n v="11360563.829999998" in="0">
        <tpls c="4">
          <tpl fld="6" item="0"/>
          <tpl fld="2" item="27"/>
          <tpl fld="3" item="2"/>
          <tpl fld="0" item="1"/>
        </tpls>
      </n>
      <n v="985621810.4600004" in="0">
        <tpls c="3">
          <tpl fld="2" item="27"/>
          <tpl fld="3" item="4"/>
          <tpl fld="0" item="1"/>
        </tpls>
      </n>
      <n v="813330521.7099998" in="0">
        <tpls c="4">
          <tpl fld="6" item="0"/>
          <tpl fld="2" item="27"/>
          <tpl fld="3" item="1"/>
          <tpl fld="0" item="1"/>
        </tpls>
      </n>
      <n v="663592907.28999996" in="0">
        <tpls c="3">
          <tpl fld="2" item="27"/>
          <tpl fld="3" item="0"/>
          <tpl fld="0" item="1"/>
        </tpls>
      </n>
      <n v="371484.32" in="0">
        <tpls c="4">
          <tpl fld="2" item="27"/>
          <tpl fld="5" item="73"/>
          <tpl fld="3" item="5"/>
          <tpl fld="0" item="1"/>
        </tpls>
      </n>
      <n v="712977.44" in="0">
        <tpls c="4">
          <tpl fld="2" item="27"/>
          <tpl fld="5" item="73"/>
          <tpl fld="3" item="7"/>
          <tpl fld="0" item="1"/>
        </tpls>
      </n>
      <n v="22351502.010000002" in="0">
        <tpls c="4">
          <tpl fld="2" item="27"/>
          <tpl fld="5" item="73"/>
          <tpl fld="3" item="1"/>
          <tpl fld="0" item="1"/>
        </tpls>
      </n>
      <n v="290531120.02999997" in="0">
        <tpls c="3">
          <tpl fld="2" item="27"/>
          <tpl fld="3" item="7"/>
          <tpl fld="0" item="1"/>
        </tpls>
      </n>
      <n v="56883875.039999999" in="0">
        <tpls c="3">
          <tpl fld="2" item="27"/>
          <tpl fld="3" item="5"/>
          <tpl fld="0" item="1"/>
        </tpls>
      </n>
      <n v="2744305.06" in="0">
        <tpls c="4">
          <tpl fld="2" item="27"/>
          <tpl fld="5" item="73"/>
          <tpl fld="3" item="0"/>
          <tpl fld="0" item="1"/>
        </tpls>
      </n>
      <n v="9260296178.25" in="0">
        <tpls c="3">
          <tpl fld="2" item="27"/>
          <tpl fld="3" item="1"/>
          <tpl fld="0" item="1"/>
        </tpls>
      </n>
      <n v="5416820.4000000004" in="0">
        <tpls c="4">
          <tpl fld="2" item="27"/>
          <tpl fld="5" item="73"/>
          <tpl fld="3" item="6"/>
          <tpl fld="0" item="1"/>
        </tpls>
      </n>
      <n v="11853827.52" in="0">
        <tpls c="4">
          <tpl fld="2" item="27"/>
          <tpl fld="5" item="73"/>
          <tpl fld="3" item="3"/>
          <tpl fld="0" item="1"/>
        </tpls>
      </n>
      <n v="90746335.520000011" in="0">
        <tpls c="4">
          <tpl fld="6" item="0"/>
          <tpl fld="2" item="27"/>
          <tpl fld="3" item="4"/>
          <tpl fld="0" item="1"/>
        </tpls>
      </n>
      <n v="2147866.4300000002" in="0">
        <tpls c="4">
          <tpl fld="2" item="27"/>
          <tpl fld="5" item="73"/>
          <tpl fld="3" item="2"/>
          <tpl fld="0" item="1"/>
        </tpls>
      </n>
      <n v="6483106.21" in="0">
        <tpls c="4">
          <tpl fld="2" item="27"/>
          <tpl fld="5" item="73"/>
          <tpl fld="3" item="9"/>
          <tpl fld="0" item="1"/>
        </tpls>
      </n>
      <n v="80820669.969999999" in="0">
        <tpls c="4">
          <tpl fld="6" item="0"/>
          <tpl fld="2" item="27"/>
          <tpl fld="3" item="0"/>
          <tpl fld="0" item="1"/>
        </tpls>
      </n>
      <n v="727467238.3500005" in="0">
        <tpls c="3">
          <tpl fld="2" item="28"/>
          <tpl fld="3" item="0"/>
          <tpl fld="0" item="1"/>
        </tpls>
      </n>
      <n v="9928460754.1299992" in="0">
        <tpls c="3">
          <tpl fld="2" item="28"/>
          <tpl fld="3" item="1"/>
          <tpl fld="0" item="1"/>
        </tpls>
      </n>
      <n v="190184310.09000021" in="0">
        <tpls c="3">
          <tpl fld="2" item="28"/>
          <tpl fld="3" item="8"/>
          <tpl fld="0" item="1"/>
        </tpls>
      </n>
      <n v="325843419.22000015" in="0">
        <tpls c="3">
          <tpl fld="2" item="28"/>
          <tpl fld="3" item="7"/>
          <tpl fld="0" item="1"/>
        </tpls>
      </n>
      <n v="65998894.510000005" in="0">
        <tpls c="3">
          <tpl fld="2" item="28"/>
          <tpl fld="3" item="5"/>
          <tpl fld="0" item="1"/>
        </tpls>
      </n>
      <n v="2779063656.5100012" in="0">
        <tpls c="3">
          <tpl fld="2" item="28"/>
          <tpl fld="3" item="9"/>
          <tpl fld="0" item="1"/>
        </tpls>
      </n>
      <n v="964622921.97000039" in="0">
        <tpls c="3">
          <tpl fld="2" item="28"/>
          <tpl fld="3" item="6"/>
          <tpl fld="0" item="1"/>
        </tpls>
      </n>
      <n v="149412956.71000001" in="0">
        <tpls c="3">
          <tpl fld="2" item="28"/>
          <tpl fld="3" item="2"/>
          <tpl fld="0" item="1"/>
        </tpls>
      </n>
      <n v="756300216.60000026" in="0">
        <tpls c="3">
          <tpl fld="2" item="28"/>
          <tpl fld="3" item="4"/>
          <tpl fld="0" item="1"/>
        </tpls>
      </n>
      <n v="3896794874.3399997" in="0">
        <tpls c="3">
          <tpl fld="2" item="28"/>
          <tpl fld="3" item="3"/>
          <tpl fld="0" item="1"/>
        </tpls>
      </n>
      <n v="101834.94" in="0">
        <tpls c="3">
          <tpl fld="6" item="0"/>
          <tpl fld="1" item="29"/>
          <tpl fld="0" item="0"/>
        </tpls>
      </n>
      <n v="3162.21" in="0">
        <tpls c="3">
          <tpl fld="1" item="29"/>
          <tpl fld="4" item="0"/>
          <tpl fld="0" item="0"/>
        </tpls>
      </n>
      <n v="245224135.84999996" in="0">
        <tpls c="4">
          <tpl fld="6" item="0"/>
          <tpl fld="2" item="28"/>
          <tpl fld="3" item="9"/>
          <tpl fld="0" item="1"/>
        </tpls>
      </n>
      <n v="436065.3" in="0">
        <tpls c="4">
          <tpl fld="2" item="28"/>
          <tpl fld="5" item="73"/>
          <tpl fld="3" item="5"/>
          <tpl fld="0" item="1"/>
        </tpls>
      </n>
      <n v="2271262.86" in="0">
        <tpls c="4">
          <tpl fld="2" item="28"/>
          <tpl fld="5" item="73"/>
          <tpl fld="3" item="2"/>
          <tpl fld="0" item="1"/>
        </tpls>
      </n>
      <n v="89304626.799999997" in="0">
        <tpls c="4">
          <tpl fld="6" item="0"/>
          <tpl fld="2" item="28"/>
          <tpl fld="3" item="0"/>
          <tpl fld="0" item="1"/>
        </tpls>
      </n>
      <n v="4293539.8499999996" in="0">
        <tpls c="4">
          <tpl fld="6" item="0"/>
          <tpl fld="2" item="28"/>
          <tpl fld="3" item="5"/>
          <tpl fld="0" item="1"/>
        </tpls>
      </n>
      <n v="5755011.1299999999" in="0">
        <tpls c="4">
          <tpl fld="2" item="28"/>
          <tpl fld="5" item="73"/>
          <tpl fld="3" item="6"/>
          <tpl fld="0" item="1"/>
        </tpls>
      </n>
      <n v="6018204.9400000004" in="0">
        <tpls c="4">
          <tpl fld="2" item="28"/>
          <tpl fld="5" item="73"/>
          <tpl fld="3" item="4"/>
          <tpl fld="0" item="1"/>
        </tpls>
      </n>
      <n v="12342106.210000001" in="0">
        <tpls c="4">
          <tpl fld="6" item="0"/>
          <tpl fld="2" item="28"/>
          <tpl fld="3" item="8"/>
          <tpl fld="0" item="1"/>
        </tpls>
      </n>
      <n v="23571026.25" in="0">
        <tpls c="4">
          <tpl fld="2" item="28"/>
          <tpl fld="5" item="73"/>
          <tpl fld="3" item="1"/>
          <tpl fld="0" item="1"/>
        </tpls>
      </n>
      <n v="27017494.619999997" in="0">
        <tpls c="4">
          <tpl fld="6" item="0"/>
          <tpl fld="2" item="28"/>
          <tpl fld="3" item="7"/>
          <tpl fld="0" item="1"/>
        </tpls>
      </n>
      <n v="12646184.939999999" in="0">
        <tpls c="4">
          <tpl fld="2" item="28"/>
          <tpl fld="5" item="73"/>
          <tpl fld="3" item="3"/>
          <tpl fld="0" item="1"/>
        </tpls>
      </n>
      <n v="102309470.76000001" in="0">
        <tpls c="4">
          <tpl fld="6" item="0"/>
          <tpl fld="2" item="28"/>
          <tpl fld="3" item="6"/>
          <tpl fld="0" item="1"/>
        </tpls>
      </n>
      <n v="7791519.7599999998" in="0">
        <tpls c="4">
          <tpl fld="2" item="28"/>
          <tpl fld="5" item="73"/>
          <tpl fld="3" item="9"/>
          <tpl fld="0" item="1"/>
        </tpls>
      </n>
      <n v="11716480.689999998" in="0">
        <tpls c="4">
          <tpl fld="6" item="0"/>
          <tpl fld="2" item="28"/>
          <tpl fld="3" item="2"/>
          <tpl fld="0" item="1"/>
        </tpls>
      </n>
      <n v="102350.57" in="0">
        <tpls c="3">
          <tpl fld="6" item="0"/>
          <tpl fld="1" item="1"/>
          <tpl fld="0" item="0"/>
        </tpls>
      </n>
      <n v="374206848.98999995" in="0">
        <tpls c="4">
          <tpl fld="6" item="0"/>
          <tpl fld="2" item="28"/>
          <tpl fld="3" item="3"/>
          <tpl fld="0" item="1"/>
        </tpls>
      </n>
      <n v="85499356.61999999" in="0">
        <tpls c="4">
          <tpl fld="6" item="0"/>
          <tpl fld="2" item="28"/>
          <tpl fld="3" item="4"/>
          <tpl fld="0" item="1"/>
        </tpls>
      </n>
      <n v="865919797.07999992" in="0">
        <tpls c="4">
          <tpl fld="6" item="0"/>
          <tpl fld="2" item="28"/>
          <tpl fld="3" item="1"/>
          <tpl fld="0" item="1"/>
        </tpls>
      </n>
      <n v="366067.17" in="0">
        <tpls c="4">
          <tpl fld="2" item="28"/>
          <tpl fld="5" item="73"/>
          <tpl fld="3" item="8"/>
          <tpl fld="0" item="1"/>
        </tpls>
      </n>
      <n v="3022325.9" in="0">
        <tpls c="4">
          <tpl fld="2" item="28"/>
          <tpl fld="5" item="73"/>
          <tpl fld="3" item="0"/>
          <tpl fld="0" item="1"/>
        </tpls>
      </n>
      <n v="693750.24" in="0">
        <tpls c="4">
          <tpl fld="2" item="28"/>
          <tpl fld="5" item="73"/>
          <tpl fld="3" item="7"/>
          <tpl fld="0" item="1"/>
        </tpls>
      </n>
      <n v="12899824.540000003" in="0">
        <tpls c="4">
          <tpl fld="6" item="0"/>
          <tpl fld="2" item="0"/>
          <tpl fld="3" item="2"/>
          <tpl fld="0" item="1"/>
        </tpls>
      </n>
      <n v="14730524.039999997" in="0">
        <tpls c="4">
          <tpl fld="6" item="0"/>
          <tpl fld="2" item="0"/>
          <tpl fld="3" item="8"/>
          <tpl fld="0" item="1"/>
        </tpls>
      </n>
      <n v="908101490.63" in="0">
        <tpls c="4">
          <tpl fld="6" item="0"/>
          <tpl fld="2" item="0"/>
          <tpl fld="3" item="1"/>
          <tpl fld="0" item="1"/>
        </tpls>
      </n>
      <n v="39413384.710000001" in="0">
        <tpls c="4">
          <tpl fld="6" item="0"/>
          <tpl fld="2" item="0"/>
          <tpl fld="3" item="4"/>
          <tpl fld="0" item="1"/>
        </tpls>
      </n>
      <n v="29010382.610000003" in="0">
        <tpls c="4">
          <tpl fld="6" item="0"/>
          <tpl fld="2" item="0"/>
          <tpl fld="3" item="7"/>
          <tpl fld="0" item="1"/>
        </tpls>
      </n>
      <n v="394099453.62" in="0">
        <tpls c="4">
          <tpl fld="6" item="0"/>
          <tpl fld="2" item="0"/>
          <tpl fld="3" item="3"/>
          <tpl fld="0" item="1"/>
        </tpls>
      </n>
      <n v="266289625.65000001" in="0">
        <tpls c="4">
          <tpl fld="6" item="0"/>
          <tpl fld="2" item="0"/>
          <tpl fld="3" item="9"/>
          <tpl fld="0" item="1"/>
        </tpls>
      </n>
      <n v="94608032.579999983" in="0">
        <tpls c="4">
          <tpl fld="6" item="0"/>
          <tpl fld="2" item="0"/>
          <tpl fld="3" item="0"/>
          <tpl fld="0" item="1"/>
        </tpls>
      </n>
      <n v="4231383.7" in="0">
        <tpls c="4">
          <tpl fld="6" item="0"/>
          <tpl fld="2" item="0"/>
          <tpl fld="3" item="5"/>
          <tpl fld="0" item="1"/>
        </tpls>
      </n>
      <n v="109269874.05" in="0">
        <tpls c="4">
          <tpl fld="6" item="0"/>
          <tpl fld="2" item="0"/>
          <tpl fld="3" item="6"/>
          <tpl fld="0" item="1"/>
        </tpls>
      </n>
      <n v="5808365.7800000003" in="0">
        <tpls c="4">
          <tpl fld="2" item="0"/>
          <tpl fld="5" item="73"/>
          <tpl fld="3" item="6"/>
          <tpl fld="0" item="1"/>
        </tpls>
      </n>
      <n v="9709549.6699999999" in="0">
        <tpls c="4">
          <tpl fld="2" item="0"/>
          <tpl fld="5" item="73"/>
          <tpl fld="3" item="9"/>
          <tpl fld="0" item="1"/>
        </tpls>
      </n>
      <n v="896912.46" in="0">
        <tpls c="4">
          <tpl fld="2" item="0"/>
          <tpl fld="5" item="73"/>
          <tpl fld="3" item="7"/>
          <tpl fld="0" item="1"/>
        </tpls>
      </n>
      <n v="637918.41" in="0">
        <tpls c="4">
          <tpl fld="2" item="0"/>
          <tpl fld="5" item="73"/>
          <tpl fld="3" item="8"/>
          <tpl fld="0" item="1"/>
        </tpls>
      </n>
      <n v="102712.81" in="0">
        <tpls c="3">
          <tpl fld="6" item="0"/>
          <tpl fld="1" item="0"/>
          <tpl fld="0" item="0"/>
        </tpls>
      </n>
      <n v="504242.37" in="0">
        <tpls c="4">
          <tpl fld="2" item="0"/>
          <tpl fld="5" item="73"/>
          <tpl fld="3" item="5"/>
          <tpl fld="0" item="1"/>
        </tpls>
      </n>
      <n v="4077247.03" in="0">
        <tpls c="4">
          <tpl fld="2" item="0"/>
          <tpl fld="5" item="73"/>
          <tpl fld="3" item="4"/>
          <tpl fld="0" item="1"/>
        </tpls>
      </n>
      <n v="22319688.440000001" in="0">
        <tpls c="4">
          <tpl fld="2" item="0"/>
          <tpl fld="5" item="73"/>
          <tpl fld="3" item="1"/>
          <tpl fld="0" item="1"/>
        </tpls>
      </n>
      <n v="13533393.369999999" in="0">
        <tpls c="4">
          <tpl fld="2" item="0"/>
          <tpl fld="5" item="73"/>
          <tpl fld="3" item="3"/>
          <tpl fld="0" item="1"/>
        </tpls>
      </n>
      <n v="3397680.47" in="0">
        <tpls c="4">
          <tpl fld="2" item="0"/>
          <tpl fld="5" item="73"/>
          <tpl fld="3" item="0"/>
          <tpl fld="0" item="1"/>
        </tpls>
      </n>
      <n v="2337317.65" in="0">
        <tpls c="4">
          <tpl fld="2" item="0"/>
          <tpl fld="5" item="73"/>
          <tpl fld="3" item="2"/>
          <tpl fld="0" item="1"/>
        </tpls>
      </n>
      <n v="3590714" in="0">
        <tpls c="4">
          <tpl fld="6" item="0"/>
          <tpl fld="2" item="29"/>
          <tpl fld="3" item="5"/>
          <tpl fld="0" item="1"/>
        </tpls>
      </n>
      <n v="34506813" in="0">
        <tpls c="4">
          <tpl fld="6" item="0"/>
          <tpl fld="2" item="29"/>
          <tpl fld="3" item="8"/>
          <tpl fld="0" item="1"/>
        </tpls>
      </n>
      <n v="982936158" in="0">
        <tpls c="4">
          <tpl fld="6" item="0"/>
          <tpl fld="2" item="29"/>
          <tpl fld="3" item="1"/>
          <tpl fld="0" item="1"/>
        </tpls>
      </n>
      <n v="181475383" in="0">
        <tpls c="3">
          <tpl fld="2" item="29"/>
          <tpl fld="3" item="2"/>
          <tpl fld="0" item="1"/>
        </tpls>
      </n>
      <n v="72095721" in="0">
        <tpls c="3">
          <tpl fld="2" item="29"/>
          <tpl fld="3" item="5"/>
          <tpl fld="0" item="1"/>
        </tpls>
      </n>
      <n v="1019610" in="0">
        <tpls c="4">
          <tpl fld="2" item="29"/>
          <tpl fld="5" item="73"/>
          <tpl fld="3" item="7"/>
          <tpl fld="0" item="1"/>
        </tpls>
      </n>
      <n v="2979151" in="0">
        <tpls c="4">
          <tpl fld="2" item="29"/>
          <tpl fld="5" item="73"/>
          <tpl fld="3" item="0"/>
          <tpl fld="0" item="1"/>
        </tpls>
      </n>
      <n v="412870847" in="0">
        <tpls c="3">
          <tpl fld="2" item="29"/>
          <tpl fld="3" item="7"/>
          <tpl fld="0" item="1"/>
        </tpls>
      </n>
      <n v="906199" in="0">
        <tpls c="4">
          <tpl fld="2" item="29"/>
          <tpl fld="5" item="73"/>
          <tpl fld="3" item="8"/>
          <tpl fld="0" item="1"/>
        </tpls>
      </n>
      <n v="119996953" in="0">
        <tpls c="4">
          <tpl fld="6" item="0"/>
          <tpl fld="2" item="29"/>
          <tpl fld="3" item="6"/>
          <tpl fld="0" item="1"/>
        </tpls>
      </n>
      <n v="10874287671" in="0">
        <tpls c="3">
          <tpl fld="2" item="29"/>
          <tpl fld="3" item="1"/>
          <tpl fld="0" item="1"/>
        </tpls>
      </n>
      <n v="257644" in="0">
        <tpls c="4">
          <tpl fld="2" item="29"/>
          <tpl fld="5" item="73"/>
          <tpl fld="3" item="5"/>
          <tpl fld="0" item="1"/>
        </tpls>
      </n>
      <n v="401683130" in="0">
        <tpls c="4">
          <tpl fld="6" item="0"/>
          <tpl fld="2" item="29"/>
          <tpl fld="3" item="3"/>
          <tpl fld="0" item="1"/>
        </tpls>
      </n>
      <n v="95471952" in="0">
        <tpls c="4">
          <tpl fld="6" item="0"/>
          <tpl fld="2" item="29"/>
          <tpl fld="3" item="0"/>
          <tpl fld="0" item="1"/>
        </tpls>
      </n>
      <n v="9924586" in="0">
        <tpls c="4">
          <tpl fld="2" item="29"/>
          <tpl fld="5" item="73"/>
          <tpl fld="3" item="9"/>
          <tpl fld="0" item="1"/>
        </tpls>
      </n>
      <n v="4224311520" in="0">
        <tpls c="3">
          <tpl fld="2" item="29"/>
          <tpl fld="3" item="3"/>
          <tpl fld="0" item="1"/>
        </tpls>
      </n>
      <n v="26618322" in="0">
        <tpls c="4">
          <tpl fld="2" item="29"/>
          <tpl fld="5" item="73"/>
          <tpl fld="3" item="1"/>
          <tpl fld="0" item="1"/>
        </tpls>
      </n>
      <n v="408083" in="0">
        <tpls c="4">
          <tpl fld="6" item="0"/>
          <tpl fld="2" item="29"/>
          <tpl fld="3" item="4"/>
          <tpl fld="0" item="1"/>
        </tpls>
      </n>
      <n v="5797614" in="0">
        <tpls c="4">
          <tpl fld="2" item="29"/>
          <tpl fld="5" item="73"/>
          <tpl fld="3" item="6"/>
          <tpl fld="0" item="1"/>
        </tpls>
      </n>
      <n v="282751197" in="0">
        <tpls c="4">
          <tpl fld="6" item="0"/>
          <tpl fld="2" item="29"/>
          <tpl fld="3" item="9"/>
          <tpl fld="0" item="1"/>
        </tpls>
      </n>
      <n v="13016885" in="0">
        <tpls c="4">
          <tpl fld="2" item="29"/>
          <tpl fld="5" item="73"/>
          <tpl fld="3" item="3"/>
          <tpl fld="0" item="1"/>
        </tpls>
      </n>
      <n v="1104420764" in="0">
        <tpls c="3">
          <tpl fld="2" item="29"/>
          <tpl fld="3" item="6"/>
          <tpl fld="0" item="1"/>
        </tpls>
      </n>
      <n v="802687872" in="0">
        <tpls c="3">
          <tpl fld="2" item="29"/>
          <tpl fld="3" item="0"/>
          <tpl fld="0" item="1"/>
        </tpls>
      </n>
      <n v="469248975" in="0">
        <tpls c="3">
          <tpl fld="2" item="29"/>
          <tpl fld="3" item="8"/>
          <tpl fld="0" item="1"/>
        </tpls>
      </n>
      <n v="2422138" in="0">
        <tpls c="4">
          <tpl fld="2" item="29"/>
          <tpl fld="5" item="73"/>
          <tpl fld="3" item="2"/>
          <tpl fld="0" item="1"/>
        </tpls>
      </n>
      <n v="3918871" in="0">
        <tpls c="3">
          <tpl fld="2" item="29"/>
          <tpl fld="3" item="4"/>
          <tpl fld="0" item="1"/>
        </tpls>
      </n>
      <n v="3289311130" in="0">
        <tpls c="3">
          <tpl fld="2" item="29"/>
          <tpl fld="3" item="9"/>
          <tpl fld="0" item="1"/>
        </tpls>
      </n>
      <n v="31915569" in="0">
        <tpls c="4">
          <tpl fld="6" item="0"/>
          <tpl fld="2" item="29"/>
          <tpl fld="3" item="7"/>
          <tpl fld="0" item="1"/>
        </tpls>
      </n>
      <n v="12780574" in="0">
        <tpls c="4">
          <tpl fld="6" item="0"/>
          <tpl fld="2" item="29"/>
          <tpl fld="3" item="2"/>
          <tpl fld="0" item="1"/>
        </tpls>
      </n>
      <m>
        <tpls c="4">
          <tpl fld="2" item="29"/>
          <tpl fld="5" item="73"/>
          <tpl fld="3" item="4"/>
          <tpl fld="0" item="1"/>
        </tpls>
      </m>
      <n v="243490163.11000001" in="0">
        <tpls c="4">
          <tpl fld="2" item="0"/>
          <tpl fld="5" item="16"/>
          <tpl fld="3" item="9"/>
          <tpl fld="0" item="1"/>
        </tpls>
      </n>
      <n v="680400.83" in="0">
        <tpls c="4">
          <tpl fld="2" item="0"/>
          <tpl fld="5" item="61"/>
          <tpl fld="3" item="9"/>
          <tpl fld="0" item="1"/>
        </tpls>
      </n>
      <n v="1588336.82" in="0">
        <tpls c="4">
          <tpl fld="2" item="0"/>
          <tpl fld="5" item="90"/>
          <tpl fld="3" item="9"/>
          <tpl fld="0" item="1"/>
        </tpls>
      </n>
      <n v="1727995.55" in="0">
        <tpls c="4">
          <tpl fld="2" item="0"/>
          <tpl fld="5" item="48"/>
          <tpl fld="3" item="9"/>
          <tpl fld="0" item="1"/>
        </tpls>
      </n>
      <n v="237005.31" in="0">
        <tpls c="4">
          <tpl fld="2" item="0"/>
          <tpl fld="5" item="31"/>
          <tpl fld="3" item="9"/>
          <tpl fld="0" item="1"/>
        </tpls>
      </n>
      <n v="2523317.7599999998" in="0">
        <tpls c="4">
          <tpl fld="2" item="0"/>
          <tpl fld="5" item="70"/>
          <tpl fld="3" item="9"/>
          <tpl fld="0" item="1"/>
        </tpls>
      </n>
      <n v="775409.1" in="0">
        <tpls c="4">
          <tpl fld="2" item="0"/>
          <tpl fld="5" item="19"/>
          <tpl fld="3" item="9"/>
          <tpl fld="0" item="1"/>
        </tpls>
      </n>
      <n v="357700.81" in="0">
        <tpls c="4">
          <tpl fld="2" item="0"/>
          <tpl fld="5" item="69"/>
          <tpl fld="3" item="9"/>
          <tpl fld="0" item="1"/>
        </tpls>
      </n>
      <n v="36649578.479999997" in="0">
        <tpls c="4">
          <tpl fld="2" item="0"/>
          <tpl fld="5" item="3"/>
          <tpl fld="3" item="9"/>
          <tpl fld="0" item="1"/>
        </tpls>
      </n>
      <n v="9904649.5" in="0">
        <tpls c="4">
          <tpl fld="2" item="0"/>
          <tpl fld="5" item="26"/>
          <tpl fld="3" item="9"/>
          <tpl fld="0" item="1"/>
        </tpls>
      </n>
      <n v="4390480.97" in="0">
        <tpls c="4">
          <tpl fld="2" item="0"/>
          <tpl fld="5" item="91"/>
          <tpl fld="3" item="9"/>
          <tpl fld="0" item="1"/>
        </tpls>
      </n>
      <n v="28565635.960000001" in="0">
        <tpls c="4">
          <tpl fld="2" item="0"/>
          <tpl fld="5" item="60"/>
          <tpl fld="3" item="9"/>
          <tpl fld="0" item="1"/>
        </tpls>
      </n>
      <n v="383726.69" in="0">
        <tpls c="4">
          <tpl fld="2" item="0"/>
          <tpl fld="5" item="76"/>
          <tpl fld="3" item="9"/>
          <tpl fld="0" item="1"/>
        </tpls>
      </n>
      <n v="88227326.480000004" in="0">
        <tpls c="4">
          <tpl fld="2" item="0"/>
          <tpl fld="5" item="41"/>
          <tpl fld="3" item="9"/>
          <tpl fld="0" item="1"/>
        </tpls>
      </n>
      <n v="911221.79" in="0">
        <tpls c="4">
          <tpl fld="2" item="0"/>
          <tpl fld="5" item="43"/>
          <tpl fld="3" item="9"/>
          <tpl fld="0" item="1"/>
        </tpls>
      </n>
      <n v="37.5" in="0">
        <tpls c="4">
          <tpl fld="2" item="0"/>
          <tpl fld="5" item="2"/>
          <tpl fld="3" item="9"/>
          <tpl fld="0" item="1"/>
        </tpls>
      </n>
      <n v="209022.95" in="0">
        <tpls c="4">
          <tpl fld="2" item="0"/>
          <tpl fld="5" item="30"/>
          <tpl fld="3" item="9"/>
          <tpl fld="0" item="1"/>
        </tpls>
      </n>
      <n v="60632055.799999997" in="0">
        <tpls c="4">
          <tpl fld="2" item="0"/>
          <tpl fld="5" item="10"/>
          <tpl fld="3" item="9"/>
          <tpl fld="0" item="1"/>
        </tpls>
      </n>
      <n v="18132703.969999999" in="0">
        <tpls c="4">
          <tpl fld="2" item="0"/>
          <tpl fld="5" item="24"/>
          <tpl fld="3" item="9"/>
          <tpl fld="0" item="1"/>
        </tpls>
      </n>
      <n v="26323462.219999999" in="0">
        <tpls c="4">
          <tpl fld="2" item="0"/>
          <tpl fld="5" item="23"/>
          <tpl fld="3" item="9"/>
          <tpl fld="0" item="1"/>
        </tpls>
      </n>
      <n v="13104711.880000001" in="0">
        <tpls c="4">
          <tpl fld="2" item="0"/>
          <tpl fld="5" item="1"/>
          <tpl fld="3" item="9"/>
          <tpl fld="0" item="1"/>
        </tpls>
      </n>
      <n v="14083432.970000001" in="0">
        <tpls c="4">
          <tpl fld="2" item="0"/>
          <tpl fld="5" item="46"/>
          <tpl fld="3" item="9"/>
          <tpl fld="0" item="1"/>
        </tpls>
      </n>
      <n v="69554612.989999995" in="0">
        <tpls c="4">
          <tpl fld="2" item="0"/>
          <tpl fld="5" item="17"/>
          <tpl fld="3" item="9"/>
          <tpl fld="0" item="1"/>
        </tpls>
      </n>
      <n v="1178957.8899999999" in="0">
        <tpls c="4">
          <tpl fld="2" item="0"/>
          <tpl fld="5" item="12"/>
          <tpl fld="3" item="9"/>
          <tpl fld="0" item="1"/>
        </tpls>
      </n>
      <n v="155955.57999999999" in="0">
        <tpls c="4">
          <tpl fld="2" item="0"/>
          <tpl fld="5" item="66"/>
          <tpl fld="3" item="9"/>
          <tpl fld="0" item="1"/>
        </tpls>
      </n>
      <n v="389579.89" in="0">
        <tpls c="4">
          <tpl fld="2" item="0"/>
          <tpl fld="5" item="34"/>
          <tpl fld="3" item="9"/>
          <tpl fld="0" item="1"/>
        </tpls>
      </n>
      <n v="196883.95" in="0">
        <tpls c="4">
          <tpl fld="2" item="0"/>
          <tpl fld="5" item="38"/>
          <tpl fld="3" item="9"/>
          <tpl fld="0" item="1"/>
        </tpls>
      </n>
      <n v="1237909.99" in="0">
        <tpls c="4">
          <tpl fld="2" item="0"/>
          <tpl fld="5" item="13"/>
          <tpl fld="3" item="9"/>
          <tpl fld="0" item="1"/>
        </tpls>
      </n>
      <n v="118680.2" in="0">
        <tpls c="4">
          <tpl fld="2" item="0"/>
          <tpl fld="5" item="28"/>
          <tpl fld="3" item="9"/>
          <tpl fld="0" item="1"/>
        </tpls>
      </n>
      <n v="6599727.9199999999" in="0">
        <tpls c="4">
          <tpl fld="2" item="0"/>
          <tpl fld="5" item="0"/>
          <tpl fld="3" item="9"/>
          <tpl fld="0" item="1"/>
        </tpls>
      </n>
      <n v="276531.34000000003" in="0">
        <tpls c="4">
          <tpl fld="2" item="0"/>
          <tpl fld="5" item="85"/>
          <tpl fld="3" item="9"/>
          <tpl fld="0" item="1"/>
        </tpls>
      </n>
      <n v="323422.21999999997" in="0">
        <tpls c="4">
          <tpl fld="2" item="0"/>
          <tpl fld="5" item="80"/>
          <tpl fld="3" item="9"/>
          <tpl fld="0" item="1"/>
        </tpls>
      </n>
      <n v="2546816.0499999998" in="0">
        <tpls c="4">
          <tpl fld="2" item="0"/>
          <tpl fld="5" item="81"/>
          <tpl fld="3" item="9"/>
          <tpl fld="0" item="1"/>
        </tpls>
      </n>
      <n v="520816.2" in="0">
        <tpls c="4">
          <tpl fld="2" item="0"/>
          <tpl fld="5" item="88"/>
          <tpl fld="3" item="9"/>
          <tpl fld="0" item="1"/>
        </tpls>
      </n>
      <n v="52475955.18" in="0">
        <tpls c="4">
          <tpl fld="2" item="0"/>
          <tpl fld="5" item="4"/>
          <tpl fld="3" item="9"/>
          <tpl fld="0" item="1"/>
        </tpls>
      </n>
      <n v="970688.21" in="0">
        <tpls c="4">
          <tpl fld="2" item="0"/>
          <tpl fld="5" item="71"/>
          <tpl fld="3" item="9"/>
          <tpl fld="0" item="1"/>
        </tpls>
      </n>
      <n v="203140.98" in="0">
        <tpls c="4">
          <tpl fld="2" item="0"/>
          <tpl fld="5" item="32"/>
          <tpl fld="3" item="9"/>
          <tpl fld="0" item="1"/>
        </tpls>
      </n>
      <n v="2774229.59" in="0">
        <tpls c="4">
          <tpl fld="2" item="0"/>
          <tpl fld="5" item="51"/>
          <tpl fld="3" item="9"/>
          <tpl fld="0" item="1"/>
        </tpls>
      </n>
      <n v="2065678.26" in="0">
        <tpls c="4">
          <tpl fld="2" item="0"/>
          <tpl fld="5" item="74"/>
          <tpl fld="3" item="9"/>
          <tpl fld="0" item="1"/>
        </tpls>
      </n>
      <n v="3364333.43" in="0">
        <tpls c="4">
          <tpl fld="2" item="0"/>
          <tpl fld="5" item="11"/>
          <tpl fld="3" item="9"/>
          <tpl fld="0" item="1"/>
        </tpls>
      </n>
      <n v="122008.53" in="0">
        <tpls c="4">
          <tpl fld="2" item="0"/>
          <tpl fld="5" item="20"/>
          <tpl fld="3" item="9"/>
          <tpl fld="0" item="1"/>
        </tpls>
      </n>
      <n v="78844191.420000002" in="0">
        <tpls c="4">
          <tpl fld="2" item="0"/>
          <tpl fld="5" item="55"/>
          <tpl fld="3" item="9"/>
          <tpl fld="0" item="1"/>
        </tpls>
      </n>
      <n v="4357686.55" in="0">
        <tpls c="4">
          <tpl fld="2" item="0"/>
          <tpl fld="5" item="52"/>
          <tpl fld="3" item="9"/>
          <tpl fld="0" item="1"/>
        </tpls>
      </n>
      <n v="120758.88" in="0">
        <tpls c="4">
          <tpl fld="2" item="0"/>
          <tpl fld="5" item="36"/>
          <tpl fld="3" item="9"/>
          <tpl fld="0" item="1"/>
        </tpls>
      </n>
      <n v="214713.55" in="0">
        <tpls c="4">
          <tpl fld="2" item="0"/>
          <tpl fld="5" item="56"/>
          <tpl fld="3" item="9"/>
          <tpl fld="0" item="1"/>
        </tpls>
      </n>
      <n v="530568.6" in="0">
        <tpls c="4">
          <tpl fld="2" item="0"/>
          <tpl fld="5" item="33"/>
          <tpl fld="3" item="9"/>
          <tpl fld="0" item="1"/>
        </tpls>
      </n>
      <m>
        <tpls c="4">
          <tpl fld="2" item="0"/>
          <tpl fld="5" item="78"/>
          <tpl fld="3" item="9"/>
          <tpl fld="0" item="1"/>
        </tpls>
      </m>
      <n v="85740.21" in="0">
        <tpls c="4">
          <tpl fld="2" item="0"/>
          <tpl fld="5" item="53"/>
          <tpl fld="3" item="9"/>
          <tpl fld="0" item="1"/>
        </tpls>
      </n>
      <n v="16032555.210000001" in="0">
        <tpls c="4">
          <tpl fld="2" item="0"/>
          <tpl fld="5" item="79"/>
          <tpl fld="3" item="9"/>
          <tpl fld="0" item="1"/>
        </tpls>
      </n>
      <n v="50054375.659999996" in="0">
        <tpls c="4">
          <tpl fld="2" item="0"/>
          <tpl fld="5" item="77"/>
          <tpl fld="3" item="9"/>
          <tpl fld="0" item="1"/>
        </tpls>
      </n>
      <n v="2675848.91" in="0">
        <tpls c="4">
          <tpl fld="2" item="0"/>
          <tpl fld="5" item="35"/>
          <tpl fld="3" item="9"/>
          <tpl fld="0" item="1"/>
        </tpls>
      </n>
      <n v="2321702.4500000002" in="0">
        <tpls c="4">
          <tpl fld="2" item="0"/>
          <tpl fld="5" item="72"/>
          <tpl fld="3" item="9"/>
          <tpl fld="0" item="1"/>
        </tpls>
      </n>
      <n v="10835499.699999999" in="0">
        <tpls c="4">
          <tpl fld="2" item="0"/>
          <tpl fld="5" item="64"/>
          <tpl fld="3" item="9"/>
          <tpl fld="0" item="1"/>
        </tpls>
      </n>
      <n v="3892656.54" in="0">
        <tpls c="4">
          <tpl fld="2" item="0"/>
          <tpl fld="5" item="59"/>
          <tpl fld="3" item="9"/>
          <tpl fld="0" item="1"/>
        </tpls>
      </n>
      <n v="14405255.49" in="0">
        <tpls c="4">
          <tpl fld="2" item="0"/>
          <tpl fld="5" item="27"/>
          <tpl fld="3" item="9"/>
          <tpl fld="0" item="1"/>
        </tpls>
      </n>
      <n v="1086266.8" in="0">
        <tpls c="4">
          <tpl fld="2" item="0"/>
          <tpl fld="5" item="75"/>
          <tpl fld="3" item="9"/>
          <tpl fld="0" item="1"/>
        </tpls>
      </n>
      <n v="985188.45" in="0">
        <tpls c="4">
          <tpl fld="2" item="0"/>
          <tpl fld="5" item="29"/>
          <tpl fld="3" item="9"/>
          <tpl fld="0" item="1"/>
        </tpls>
      </n>
      <n v="42713.14" in="0">
        <tpls c="4">
          <tpl fld="2" item="0"/>
          <tpl fld="5" item="47"/>
          <tpl fld="3" item="9"/>
          <tpl fld="0" item="1"/>
        </tpls>
      </n>
      <n v="8895645.4399999995" in="0">
        <tpls c="4">
          <tpl fld="2" item="0"/>
          <tpl fld="5" item="37"/>
          <tpl fld="3" item="9"/>
          <tpl fld="0" item="1"/>
        </tpls>
      </n>
      <n v="5775186.7300000004" in="0">
        <tpls c="4">
          <tpl fld="2" item="0"/>
          <tpl fld="5" item="44"/>
          <tpl fld="3" item="9"/>
          <tpl fld="0" item="1"/>
        </tpls>
      </n>
      <n v="7296834.8799999999" in="0">
        <tpls c="4">
          <tpl fld="2" item="0"/>
          <tpl fld="5" item="62"/>
          <tpl fld="3" item="9"/>
          <tpl fld="0" item="1"/>
        </tpls>
      </n>
      <n v="2849199.84" in="0">
        <tpls c="4">
          <tpl fld="2" item="0"/>
          <tpl fld="5" item="57"/>
          <tpl fld="3" item="9"/>
          <tpl fld="0" item="1"/>
        </tpls>
      </n>
      <n v="1188976.43" in="0">
        <tpls c="4">
          <tpl fld="2" item="0"/>
          <tpl fld="5" item="82"/>
          <tpl fld="3" item="9"/>
          <tpl fld="0" item="1"/>
        </tpls>
      </n>
      <n v="9033703.4900000002" in="0">
        <tpls c="4">
          <tpl fld="2" item="0"/>
          <tpl fld="5" item="65"/>
          <tpl fld="3" item="9"/>
          <tpl fld="0" item="1"/>
        </tpls>
      </n>
      <n v="314248.38" in="0">
        <tpls c="4">
          <tpl fld="2" item="0"/>
          <tpl fld="5" item="9"/>
          <tpl fld="3" item="9"/>
          <tpl fld="0" item="1"/>
        </tpls>
      </n>
      <n v="2283964.0299999998" in="0">
        <tpls c="4">
          <tpl fld="2" item="0"/>
          <tpl fld="5" item="67"/>
          <tpl fld="3" item="9"/>
          <tpl fld="0" item="1"/>
        </tpls>
      </n>
      <n v="595466.99" in="0">
        <tpls c="4">
          <tpl fld="2" item="0"/>
          <tpl fld="5" item="87"/>
          <tpl fld="3" item="9"/>
          <tpl fld="0" item="1"/>
        </tpls>
      </n>
      <n v="1243458.21" in="0">
        <tpls c="4">
          <tpl fld="2" item="0"/>
          <tpl fld="5" item="68"/>
          <tpl fld="3" item="9"/>
          <tpl fld="0" item="1"/>
        </tpls>
      </n>
      <n v="91551.32" in="0">
        <tpls c="4">
          <tpl fld="2" item="0"/>
          <tpl fld="5" item="83"/>
          <tpl fld="3" item="9"/>
          <tpl fld="0" item="1"/>
        </tpls>
      </n>
      <n v="28721140.75" in="0">
        <tpls c="4">
          <tpl fld="2" item="0"/>
          <tpl fld="5" item="54"/>
          <tpl fld="3" item="9"/>
          <tpl fld="0" item="1"/>
        </tpls>
      </n>
      <n v="2552025.6800000002" in="0">
        <tpls c="4">
          <tpl fld="2" item="0"/>
          <tpl fld="5" item="58"/>
          <tpl fld="3" item="9"/>
          <tpl fld="0" item="1"/>
        </tpls>
      </n>
      <n v="1791960.95" in="0">
        <tpls c="4">
          <tpl fld="2" item="0"/>
          <tpl fld="5" item="6"/>
          <tpl fld="3" item="9"/>
          <tpl fld="0" item="1"/>
        </tpls>
      </n>
      <n v="502293.13" in="0">
        <tpls c="4">
          <tpl fld="2" item="0"/>
          <tpl fld="5" item="40"/>
          <tpl fld="3" item="9"/>
          <tpl fld="0" item="1"/>
        </tpls>
      </n>
      <n v="3139976.05" in="0">
        <tpls c="4">
          <tpl fld="2" item="0"/>
          <tpl fld="5" item="22"/>
          <tpl fld="3" item="9"/>
          <tpl fld="0" item="1"/>
        </tpls>
      </n>
      <n v="27318881.120000001" in="0">
        <tpls c="4">
          <tpl fld="2" item="0"/>
          <tpl fld="5" item="42"/>
          <tpl fld="3" item="9"/>
          <tpl fld="0" item="1"/>
        </tpls>
      </n>
      <n v="16652920.91" in="0">
        <tpls c="4">
          <tpl fld="2" item="0"/>
          <tpl fld="5" item="21"/>
          <tpl fld="3" item="9"/>
          <tpl fld="0" item="1"/>
        </tpls>
      </n>
      <n v="1265884.2" in="0">
        <tpls c="4">
          <tpl fld="2" item="0"/>
          <tpl fld="5" item="18"/>
          <tpl fld="3" item="9"/>
          <tpl fld="0" item="1"/>
        </tpls>
      </n>
      <n v="4995396.09" in="0">
        <tpls c="4">
          <tpl fld="2" item="0"/>
          <tpl fld="5" item="50"/>
          <tpl fld="3" item="9"/>
          <tpl fld="0" item="1"/>
        </tpls>
      </n>
      <n v="748246.26" in="0">
        <tpls c="4">
          <tpl fld="2" item="0"/>
          <tpl fld="5" item="7"/>
          <tpl fld="3" item="9"/>
          <tpl fld="0" item="1"/>
        </tpls>
      </n>
      <n v="90246.04" in="0">
        <tpls c="4">
          <tpl fld="2" item="0"/>
          <tpl fld="5" item="5"/>
          <tpl fld="3" item="9"/>
          <tpl fld="0" item="1"/>
        </tpls>
      </n>
      <n v="2766529.37" in="0">
        <tpls c="4">
          <tpl fld="2" item="0"/>
          <tpl fld="5" item="14"/>
          <tpl fld="3" item="9"/>
          <tpl fld="0" item="1"/>
        </tpls>
      </n>
      <n v="233816.69" in="0">
        <tpls c="4">
          <tpl fld="2" item="0"/>
          <tpl fld="5" item="25"/>
          <tpl fld="3" item="9"/>
          <tpl fld="0" item="1"/>
        </tpls>
      </n>
      <n v="1954957.78" in="0">
        <tpls c="4">
          <tpl fld="2" item="0"/>
          <tpl fld="5" item="39"/>
          <tpl fld="3" item="9"/>
          <tpl fld="0" item="1"/>
        </tpls>
      </n>
      <n v="296161.42" in="0">
        <tpls c="4">
          <tpl fld="2" item="0"/>
          <tpl fld="5" item="63"/>
          <tpl fld="3" item="9"/>
          <tpl fld="0" item="1"/>
        </tpls>
      </n>
      <n v="76411.009999999995" in="0">
        <tpls c="4">
          <tpl fld="2" item="0"/>
          <tpl fld="5" item="89"/>
          <tpl fld="3" item="9"/>
          <tpl fld="0" item="1"/>
        </tpls>
      </n>
      <n v="7210253.5800000001" in="0">
        <tpls c="4">
          <tpl fld="2" item="0"/>
          <tpl fld="5" item="86"/>
          <tpl fld="3" item="9"/>
          <tpl fld="0" item="1"/>
        </tpls>
      </n>
      <n v="2497673.1" in="0">
        <tpls c="4">
          <tpl fld="2" item="0"/>
          <tpl fld="5" item="8"/>
          <tpl fld="3" item="9"/>
          <tpl fld="0" item="1"/>
        </tpls>
      </n>
      <n v="350829.58" in="0">
        <tpls c="4">
          <tpl fld="2" item="0"/>
          <tpl fld="5" item="92"/>
          <tpl fld="3" item="9"/>
          <tpl fld="0" item="1"/>
        </tpls>
      </n>
      <n v="2466395.0499999998" in="0">
        <tpls c="4">
          <tpl fld="2" item="0"/>
          <tpl fld="5" item="84"/>
          <tpl fld="3" item="9"/>
          <tpl fld="0" item="1"/>
        </tpls>
      </n>
      <n v="277159.44" in="0">
        <tpls c="4">
          <tpl fld="2" item="0"/>
          <tpl fld="5" item="49"/>
          <tpl fld="3" item="9"/>
          <tpl fld="0" item="1"/>
        </tpls>
      </n>
      <n v="11056868.310000001" in="0">
        <tpls c="4">
          <tpl fld="2" item="0"/>
          <tpl fld="5" item="15"/>
          <tpl fld="3" item="9"/>
          <tpl fld="0" item="1"/>
        </tpls>
      </n>
      <n v="206041.14" in="0">
        <tpls c="4">
          <tpl fld="2" item="0"/>
          <tpl fld="5" item="45"/>
          <tpl fld="3" item="9"/>
          <tpl fld="0" item="1"/>
        </tpls>
      </n>
      <n v="203574" in="0">
        <tpls c="4">
          <tpl fld="2" item="0"/>
          <tpl fld="5" item="160"/>
          <tpl fld="3" item="9"/>
          <tpl fld="0" item="1"/>
        </tpls>
      </n>
      <n v="260114.45" in="0">
        <tpls c="4">
          <tpl fld="2" item="0"/>
          <tpl fld="5" item="239"/>
          <tpl fld="3" item="9"/>
          <tpl fld="0" item="1"/>
        </tpls>
      </n>
      <n v="3453028.07" in="0">
        <tpls c="4">
          <tpl fld="2" item="0"/>
          <tpl fld="5" item="113"/>
          <tpl fld="3" item="9"/>
          <tpl fld="0" item="1"/>
        </tpls>
      </n>
      <n v="1162342.67" in="0">
        <tpls c="4">
          <tpl fld="2" item="0"/>
          <tpl fld="5" item="244"/>
          <tpl fld="3" item="9"/>
          <tpl fld="0" item="1"/>
        </tpls>
      </n>
      <n v="1817143.25" in="0">
        <tpls c="4">
          <tpl fld="2" item="0"/>
          <tpl fld="5" item="209"/>
          <tpl fld="3" item="9"/>
          <tpl fld="0" item="1"/>
        </tpls>
      </n>
      <n v="136626.67000000001" in="0">
        <tpls c="4">
          <tpl fld="2" item="0"/>
          <tpl fld="5" item="253"/>
          <tpl fld="3" item="9"/>
          <tpl fld="0" item="1"/>
        </tpls>
      </n>
      <n v="896927.58" in="0">
        <tpls c="4">
          <tpl fld="2" item="0"/>
          <tpl fld="5" item="236"/>
          <tpl fld="3" item="9"/>
          <tpl fld="0" item="1"/>
        </tpls>
      </n>
      <n v="6053078.6799999997" in="0">
        <tpls c="4">
          <tpl fld="2" item="0"/>
          <tpl fld="5" item="213"/>
          <tpl fld="3" item="9"/>
          <tpl fld="0" item="1"/>
        </tpls>
      </n>
      <n v="1846640.36" in="0">
        <tpls c="4">
          <tpl fld="2" item="0"/>
          <tpl fld="5" item="169"/>
          <tpl fld="3" item="9"/>
          <tpl fld="0" item="1"/>
        </tpls>
      </n>
      <n v="4322392.74" in="0">
        <tpls c="4">
          <tpl fld="2" item="0"/>
          <tpl fld="5" item="195"/>
          <tpl fld="3" item="9"/>
          <tpl fld="0" item="1"/>
        </tpls>
      </n>
      <n v="1171977.47" in="0">
        <tpls c="4">
          <tpl fld="2" item="0"/>
          <tpl fld="5" item="232"/>
          <tpl fld="3" item="9"/>
          <tpl fld="0" item="1"/>
        </tpls>
      </n>
      <n v="68846.69" in="0">
        <tpls c="4">
          <tpl fld="2" item="0"/>
          <tpl fld="5" item="106"/>
          <tpl fld="3" item="9"/>
          <tpl fld="0" item="1"/>
        </tpls>
      </n>
      <n v="7510266.9699999997" in="0">
        <tpls c="4">
          <tpl fld="2" item="0"/>
          <tpl fld="5" item="174"/>
          <tpl fld="3" item="9"/>
          <tpl fld="0" item="1"/>
        </tpls>
      </n>
      <m>
        <tpls c="4">
          <tpl fld="2" item="0"/>
          <tpl fld="5" item="108"/>
          <tpl fld="3" item="9"/>
          <tpl fld="0" item="1"/>
        </tpls>
      </m>
      <n v="3758660.85" in="0">
        <tpls c="4">
          <tpl fld="2" item="0"/>
          <tpl fld="5" item="133"/>
          <tpl fld="3" item="9"/>
          <tpl fld="0" item="1"/>
        </tpls>
      </n>
      <n v="185766.67" in="0">
        <tpls c="4">
          <tpl fld="2" item="0"/>
          <tpl fld="5" item="224"/>
          <tpl fld="3" item="9"/>
          <tpl fld="0" item="1"/>
        </tpls>
      </n>
      <n v="31175668.84" in="0">
        <tpls c="4">
          <tpl fld="2" item="0"/>
          <tpl fld="5" item="153"/>
          <tpl fld="3" item="9"/>
          <tpl fld="0" item="1"/>
        </tpls>
      </n>
      <n v="1130987.1000000001" in="0">
        <tpls c="4">
          <tpl fld="2" item="0"/>
          <tpl fld="5" item="265"/>
          <tpl fld="3" item="9"/>
          <tpl fld="0" item="1"/>
        </tpls>
      </n>
      <n v="66337797.259999998" in="0">
        <tpls c="4">
          <tpl fld="2" item="0"/>
          <tpl fld="5" item="158"/>
          <tpl fld="3" item="9"/>
          <tpl fld="0" item="1"/>
        </tpls>
      </n>
      <n v="1548388.26" in="0">
        <tpls c="4">
          <tpl fld="2" item="0"/>
          <tpl fld="5" item="199"/>
          <tpl fld="3" item="9"/>
          <tpl fld="0" item="1"/>
        </tpls>
      </n>
      <n v="279048.08" in="0">
        <tpls c="4">
          <tpl fld="2" item="0"/>
          <tpl fld="5" item="144"/>
          <tpl fld="3" item="9"/>
          <tpl fld="0" item="1"/>
        </tpls>
      </n>
      <n v="1929599.89" in="0">
        <tpls c="4">
          <tpl fld="2" item="0"/>
          <tpl fld="5" item="238"/>
          <tpl fld="3" item="9"/>
          <tpl fld="0" item="1"/>
        </tpls>
      </n>
      <n v="3275919.49" in="0">
        <tpls c="4">
          <tpl fld="2" item="0"/>
          <tpl fld="5" item="98"/>
          <tpl fld="3" item="9"/>
          <tpl fld="0" item="1"/>
        </tpls>
      </n>
      <n v="4802988.72" in="0">
        <tpls c="4">
          <tpl fld="2" item="0"/>
          <tpl fld="5" item="242"/>
          <tpl fld="3" item="9"/>
          <tpl fld="0" item="1"/>
        </tpls>
      </n>
      <n v="5218387.5199999996" in="0">
        <tpls c="4">
          <tpl fld="2" item="0"/>
          <tpl fld="5" item="124"/>
          <tpl fld="3" item="9"/>
          <tpl fld="0" item="1"/>
        </tpls>
      </n>
      <n v="1567078.68" in="0">
        <tpls c="4">
          <tpl fld="2" item="0"/>
          <tpl fld="5" item="101"/>
          <tpl fld="3" item="9"/>
          <tpl fld="0" item="1"/>
        </tpls>
      </n>
      <n v="96775.2" in="0">
        <tpls c="4">
          <tpl fld="2" item="0"/>
          <tpl fld="5" item="129"/>
          <tpl fld="3" item="9"/>
          <tpl fld="0" item="1"/>
        </tpls>
      </n>
      <n v="35114161.710000001" in="0">
        <tpls c="4">
          <tpl fld="2" item="0"/>
          <tpl fld="5" item="119"/>
          <tpl fld="3" item="9"/>
          <tpl fld="0" item="1"/>
        </tpls>
      </n>
      <n v="6301429.46" in="0">
        <tpls c="4">
          <tpl fld="2" item="0"/>
          <tpl fld="5" item="165"/>
          <tpl fld="3" item="9"/>
          <tpl fld="0" item="1"/>
        </tpls>
      </n>
      <n v="73928935.859999999" in="0">
        <tpls c="4">
          <tpl fld="2" item="0"/>
          <tpl fld="5" item="139"/>
          <tpl fld="3" item="9"/>
          <tpl fld="0" item="1"/>
        </tpls>
      </n>
      <n v="3304931.49" in="0">
        <tpls c="4">
          <tpl fld="2" item="0"/>
          <tpl fld="5" item="135"/>
          <tpl fld="3" item="9"/>
          <tpl fld="0" item="1"/>
        </tpls>
      </n>
      <n v="134631.46" in="0">
        <tpls c="4">
          <tpl fld="2" item="0"/>
          <tpl fld="5" item="268"/>
          <tpl fld="3" item="9"/>
          <tpl fld="0" item="1"/>
        </tpls>
      </n>
      <n v="154333.35999999999" in="0">
        <tpls c="4">
          <tpl fld="2" item="0"/>
          <tpl fld="5" item="248"/>
          <tpl fld="3" item="9"/>
          <tpl fld="0" item="1"/>
        </tpls>
      </n>
      <n v="59442.32" in="0">
        <tpls c="4">
          <tpl fld="2" item="0"/>
          <tpl fld="5" item="222"/>
          <tpl fld="3" item="9"/>
          <tpl fld="0" item="1"/>
        </tpls>
      </n>
      <n v="2333391.5299999998" in="0">
        <tpls c="4">
          <tpl fld="2" item="0"/>
          <tpl fld="5" item="136"/>
          <tpl fld="3" item="9"/>
          <tpl fld="0" item="1"/>
        </tpls>
      </n>
      <n v="3413958.28" in="0">
        <tpls c="4">
          <tpl fld="2" item="0"/>
          <tpl fld="5" item="243"/>
          <tpl fld="3" item="9"/>
          <tpl fld="0" item="1"/>
        </tpls>
      </n>
      <n v="7574968.1500000004" in="0">
        <tpls c="4">
          <tpl fld="2" item="0"/>
          <tpl fld="5" item="100"/>
          <tpl fld="3" item="9"/>
          <tpl fld="0" item="1"/>
        </tpls>
      </n>
      <n v="468601.51" in="0">
        <tpls c="4">
          <tpl fld="2" item="0"/>
          <tpl fld="5" item="203"/>
          <tpl fld="3" item="9"/>
          <tpl fld="0" item="1"/>
        </tpls>
      </n>
      <n v="5537821.25" in="0">
        <tpls c="4">
          <tpl fld="2" item="0"/>
          <tpl fld="5" item="250"/>
          <tpl fld="3" item="9"/>
          <tpl fld="0" item="1"/>
        </tpls>
      </n>
      <n v="23737694.18" in="0">
        <tpls c="4">
          <tpl fld="2" item="0"/>
          <tpl fld="5" item="172"/>
          <tpl fld="3" item="9"/>
          <tpl fld="0" item="1"/>
        </tpls>
      </n>
      <n v="1834.58" in="0">
        <tpls c="4">
          <tpl fld="2" item="0"/>
          <tpl fld="5" item="271"/>
          <tpl fld="3" item="9"/>
          <tpl fld="0" item="1"/>
        </tpls>
      </n>
      <n v="6032559.9299999997" in="0">
        <tpls c="4">
          <tpl fld="2" item="0"/>
          <tpl fld="5" item="188"/>
          <tpl fld="3" item="9"/>
          <tpl fld="0" item="1"/>
        </tpls>
      </n>
      <n v="27245093.850000001" in="0">
        <tpls c="4">
          <tpl fld="2" item="0"/>
          <tpl fld="5" item="210"/>
          <tpl fld="3" item="9"/>
          <tpl fld="0" item="1"/>
        </tpls>
      </n>
      <n v="547953.48" in="0">
        <tpls c="4">
          <tpl fld="2" item="0"/>
          <tpl fld="5" item="175"/>
          <tpl fld="3" item="9"/>
          <tpl fld="0" item="1"/>
        </tpls>
      </n>
      <n v="47187240.359999999" in="0">
        <tpls c="4">
          <tpl fld="2" item="0"/>
          <tpl fld="5" item="107"/>
          <tpl fld="3" item="9"/>
          <tpl fld="0" item="1"/>
        </tpls>
      </n>
      <n v="6991972.5099999998" in="0">
        <tpls c="4">
          <tpl fld="2" item="0"/>
          <tpl fld="5" item="246"/>
          <tpl fld="3" item="9"/>
          <tpl fld="0" item="1"/>
        </tpls>
      </n>
      <n v="1174591.67" in="0">
        <tpls c="4">
          <tpl fld="2" item="0"/>
          <tpl fld="5" item="116"/>
          <tpl fld="3" item="9"/>
          <tpl fld="0" item="1"/>
        </tpls>
      </n>
      <n v="1167820.02" in="0">
        <tpls c="4">
          <tpl fld="2" item="0"/>
          <tpl fld="5" item="155"/>
          <tpl fld="3" item="9"/>
          <tpl fld="0" item="1"/>
        </tpls>
      </n>
      <n v="1037826.1" in="0">
        <tpls c="4">
          <tpl fld="2" item="0"/>
          <tpl fld="5" item="180"/>
          <tpl fld="3" item="9"/>
          <tpl fld="0" item="1"/>
        </tpls>
      </n>
      <n v="24409099.760000002" in="0">
        <tpls c="4">
          <tpl fld="2" item="0"/>
          <tpl fld="5" item="109"/>
          <tpl fld="3" item="9"/>
          <tpl fld="0" item="1"/>
        </tpls>
      </n>
      <n v="180532.39" in="0">
        <tpls c="4">
          <tpl fld="2" item="0"/>
          <tpl fld="5" item="219"/>
          <tpl fld="3" item="9"/>
          <tpl fld="0" item="1"/>
        </tpls>
      </n>
      <n v="20993167.75" in="0">
        <tpls c="4">
          <tpl fld="2" item="0"/>
          <tpl fld="5" item="259"/>
          <tpl fld="3" item="9"/>
          <tpl fld="0" item="1"/>
        </tpls>
      </n>
      <n v="21240645.899999999" in="0">
        <tpls c="4">
          <tpl fld="2" item="0"/>
          <tpl fld="5" item="105"/>
          <tpl fld="3" item="9"/>
          <tpl fld="0" item="1"/>
        </tpls>
      </n>
      <n v="9943368.3699999992" in="0">
        <tpls c="4">
          <tpl fld="2" item="0"/>
          <tpl fld="5" item="122"/>
          <tpl fld="3" item="9"/>
          <tpl fld="0" item="1"/>
        </tpls>
      </n>
      <n v="10101231.23" in="0">
        <tpls c="4">
          <tpl fld="2" item="0"/>
          <tpl fld="5" item="198"/>
          <tpl fld="3" item="9"/>
          <tpl fld="0" item="1"/>
        </tpls>
      </n>
      <n v="17722321.539999999" in="0">
        <tpls c="4">
          <tpl fld="2" item="0"/>
          <tpl fld="5" item="274"/>
          <tpl fld="3" item="9"/>
          <tpl fld="0" item="1"/>
        </tpls>
      </n>
      <n v="1040564.31" in="0">
        <tpls c="4">
          <tpl fld="2" item="0"/>
          <tpl fld="5" item="154"/>
          <tpl fld="3" item="9"/>
          <tpl fld="0" item="1"/>
        </tpls>
      </n>
      <n v="615758.61" in="0">
        <tpls c="4">
          <tpl fld="2" item="0"/>
          <tpl fld="5" item="117"/>
          <tpl fld="3" item="9"/>
          <tpl fld="0" item="1"/>
        </tpls>
      </n>
      <n v="9780418.5800000001" in="0">
        <tpls c="4">
          <tpl fld="2" item="0"/>
          <tpl fld="5" item="95"/>
          <tpl fld="3" item="9"/>
          <tpl fld="0" item="1"/>
        </tpls>
      </n>
      <n v="4533324.5599999996" in="0">
        <tpls c="4">
          <tpl fld="2" item="0"/>
          <tpl fld="5" item="132"/>
          <tpl fld="3" item="9"/>
          <tpl fld="0" item="1"/>
        </tpls>
      </n>
      <n v="31125044.100000001" in="0">
        <tpls c="4">
          <tpl fld="2" item="0"/>
          <tpl fld="5" item="261"/>
          <tpl fld="3" item="9"/>
          <tpl fld="0" item="1"/>
        </tpls>
      </n>
      <n v="60170296.979999997" in="0">
        <tpls c="4">
          <tpl fld="2" item="0"/>
          <tpl fld="5" item="185"/>
          <tpl fld="3" item="9"/>
          <tpl fld="0" item="1"/>
        </tpls>
      </n>
      <n v="38102844.07" in="0">
        <tpls c="4">
          <tpl fld="2" item="0"/>
          <tpl fld="5" item="157"/>
          <tpl fld="3" item="9"/>
          <tpl fld="0" item="1"/>
        </tpls>
      </n>
      <n v="903147.07" in="0">
        <tpls c="4">
          <tpl fld="2" item="0"/>
          <tpl fld="5" item="233"/>
          <tpl fld="3" item="9"/>
          <tpl fld="0" item="1"/>
        </tpls>
      </n>
      <n v="588119.31999999995" in="0">
        <tpls c="4">
          <tpl fld="2" item="0"/>
          <tpl fld="5" item="255"/>
          <tpl fld="3" item="9"/>
          <tpl fld="0" item="1"/>
        </tpls>
      </n>
      <n v="209756.83" in="0">
        <tpls c="4">
          <tpl fld="2" item="0"/>
          <tpl fld="5" item="146"/>
          <tpl fld="3" item="9"/>
          <tpl fld="0" item="1"/>
        </tpls>
      </n>
      <n v="69418.12" in="0">
        <tpls c="4">
          <tpl fld="2" item="0"/>
          <tpl fld="5" item="121"/>
          <tpl fld="3" item="9"/>
          <tpl fld="0" item="1"/>
        </tpls>
      </n>
      <n v="38593268.530000001" in="0">
        <tpls c="4">
          <tpl fld="2" item="0"/>
          <tpl fld="5" item="229"/>
          <tpl fld="3" item="9"/>
          <tpl fld="0" item="1"/>
        </tpls>
      </n>
      <n v="17255163.620000001" in="0">
        <tpls c="4">
          <tpl fld="2" item="0"/>
          <tpl fld="5" item="215"/>
          <tpl fld="3" item="9"/>
          <tpl fld="0" item="1"/>
        </tpls>
      </n>
      <n v="6559422.4199999999" in="0">
        <tpls c="4">
          <tpl fld="2" item="0"/>
          <tpl fld="5" item="120"/>
          <tpl fld="3" item="9"/>
          <tpl fld="0" item="1"/>
        </tpls>
      </n>
      <n v="2299696.25" in="0">
        <tpls c="4">
          <tpl fld="2" item="0"/>
          <tpl fld="5" item="159"/>
          <tpl fld="3" item="9"/>
          <tpl fld="0" item="1"/>
        </tpls>
      </n>
      <n v="304673.18" in="0">
        <tpls c="4">
          <tpl fld="2" item="0"/>
          <tpl fld="5" item="194"/>
          <tpl fld="3" item="9"/>
          <tpl fld="0" item="1"/>
        </tpls>
      </n>
      <n v="24962487.52" in="0">
        <tpls c="4">
          <tpl fld="2" item="0"/>
          <tpl fld="5" item="150"/>
          <tpl fld="3" item="9"/>
          <tpl fld="0" item="1"/>
        </tpls>
      </n>
      <n v="2291959.8199999998" in="0">
        <tpls c="4">
          <tpl fld="2" item="0"/>
          <tpl fld="5" item="211"/>
          <tpl fld="3" item="9"/>
          <tpl fld="0" item="1"/>
        </tpls>
      </n>
      <n v="2056.7800000000002" in="0">
        <tpls c="4">
          <tpl fld="2" item="0"/>
          <tpl fld="5" item="245"/>
          <tpl fld="3" item="9"/>
          <tpl fld="0" item="1"/>
        </tpls>
      </n>
      <n v="46331781.909999996" in="0">
        <tpls c="4">
          <tpl fld="2" item="0"/>
          <tpl fld="5" item="207"/>
          <tpl fld="3" item="9"/>
          <tpl fld="0" item="1"/>
        </tpls>
      </n>
      <n v="3066281.14" in="0">
        <tpls c="4">
          <tpl fld="2" item="0"/>
          <tpl fld="5" item="148"/>
          <tpl fld="3" item="9"/>
          <tpl fld="0" item="1"/>
        </tpls>
      </n>
      <n v="304199.01" in="0">
        <tpls c="4">
          <tpl fld="2" item="0"/>
          <tpl fld="5" item="102"/>
          <tpl fld="3" item="9"/>
          <tpl fld="0" item="1"/>
        </tpls>
      </n>
      <n v="333691.59000000003" in="0">
        <tpls c="4">
          <tpl fld="2" item="0"/>
          <tpl fld="5" item="147"/>
          <tpl fld="3" item="9"/>
          <tpl fld="0" item="1"/>
        </tpls>
      </n>
      <n v="5273260.51" in="0">
        <tpls c="4">
          <tpl fld="2" item="0"/>
          <tpl fld="5" item="163"/>
          <tpl fld="3" item="9"/>
          <tpl fld="0" item="1"/>
        </tpls>
      </n>
      <n v="545117.64" in="0">
        <tpls c="4">
          <tpl fld="2" item="0"/>
          <tpl fld="5" item="234"/>
          <tpl fld="3" item="9"/>
          <tpl fld="0" item="1"/>
        </tpls>
      </n>
      <n v="80554.850000000006" in="0">
        <tpls c="4">
          <tpl fld="2" item="0"/>
          <tpl fld="5" item="190"/>
          <tpl fld="3" item="9"/>
          <tpl fld="0" item="1"/>
        </tpls>
      </n>
      <n v="61703.29" in="0">
        <tpls c="4">
          <tpl fld="2" item="0"/>
          <tpl fld="5" item="206"/>
          <tpl fld="3" item="9"/>
          <tpl fld="0" item="1"/>
        </tpls>
      </n>
      <n v="295539.65000000002" in="0">
        <tpls c="4">
          <tpl fld="2" item="0"/>
          <tpl fld="5" item="193"/>
          <tpl fld="3" item="9"/>
          <tpl fld="0" item="1"/>
        </tpls>
      </n>
      <n v="4592231.47" in="0">
        <tpls c="4">
          <tpl fld="2" item="0"/>
          <tpl fld="5" item="143"/>
          <tpl fld="3" item="9"/>
          <tpl fld="0" item="1"/>
        </tpls>
      </n>
      <n v="295904.36" in="0">
        <tpls c="4">
          <tpl fld="2" item="0"/>
          <tpl fld="5" item="202"/>
          <tpl fld="3" item="9"/>
          <tpl fld="0" item="1"/>
        </tpls>
      </n>
      <n v="3221935.06" in="0">
        <tpls c="4">
          <tpl fld="2" item="0"/>
          <tpl fld="5" item="171"/>
          <tpl fld="3" item="9"/>
          <tpl fld="0" item="1"/>
        </tpls>
      </n>
      <n v="44454860.289999999" in="0">
        <tpls c="4">
          <tpl fld="2" item="0"/>
          <tpl fld="5" item="138"/>
          <tpl fld="3" item="9"/>
          <tpl fld="0" item="1"/>
        </tpls>
      </n>
      <n v="49761268.039999999" in="0">
        <tpls c="4">
          <tpl fld="2" item="0"/>
          <tpl fld="5" item="128"/>
          <tpl fld="3" item="9"/>
          <tpl fld="0" item="1"/>
        </tpls>
      </n>
      <n v="1722976.81" in="0">
        <tpls c="4">
          <tpl fld="2" item="0"/>
          <tpl fld="5" item="184"/>
          <tpl fld="3" item="9"/>
          <tpl fld="0" item="1"/>
        </tpls>
      </n>
      <n v="80615991.629999995" in="0">
        <tpls c="4">
          <tpl fld="2" item="0"/>
          <tpl fld="5" item="134"/>
          <tpl fld="3" item="9"/>
          <tpl fld="0" item="1"/>
        </tpls>
      </n>
      <n v="950083.41" in="0">
        <tpls c="4">
          <tpl fld="2" item="0"/>
          <tpl fld="5" item="204"/>
          <tpl fld="3" item="9"/>
          <tpl fld="0" item="1"/>
        </tpls>
      </n>
      <n v="408488.47" in="0">
        <tpls c="4">
          <tpl fld="2" item="0"/>
          <tpl fld="5" item="260"/>
          <tpl fld="3" item="9"/>
          <tpl fld="0" item="1"/>
        </tpls>
      </n>
      <n v="6391537.3600000003" in="0">
        <tpls c="4">
          <tpl fld="2" item="0"/>
          <tpl fld="5" item="201"/>
          <tpl fld="3" item="9"/>
          <tpl fld="0" item="1"/>
        </tpls>
      </n>
      <n v="5920706.7800000003" in="0">
        <tpls c="4">
          <tpl fld="2" item="0"/>
          <tpl fld="5" item="220"/>
          <tpl fld="3" item="9"/>
          <tpl fld="0" item="1"/>
        </tpls>
      </n>
      <n v="471108.19" in="0">
        <tpls c="4">
          <tpl fld="2" item="0"/>
          <tpl fld="5" item="212"/>
          <tpl fld="3" item="9"/>
          <tpl fld="0" item="1"/>
        </tpls>
      </n>
      <n v="227624.57" in="0">
        <tpls c="4">
          <tpl fld="2" item="0"/>
          <tpl fld="5" item="99"/>
          <tpl fld="3" item="9"/>
          <tpl fld="0" item="1"/>
        </tpls>
      </n>
      <n v="421922.35" in="0">
        <tpls c="4">
          <tpl fld="2" item="0"/>
          <tpl fld="5" item="266"/>
          <tpl fld="3" item="9"/>
          <tpl fld="0" item="1"/>
        </tpls>
      </n>
      <n v="74778842.159999996" in="0">
        <tpls c="4">
          <tpl fld="2" item="0"/>
          <tpl fld="5" item="214"/>
          <tpl fld="3" item="9"/>
          <tpl fld="0" item="1"/>
        </tpls>
      </n>
      <n v="1578093.99" in="0">
        <tpls c="4">
          <tpl fld="2" item="0"/>
          <tpl fld="5" item="226"/>
          <tpl fld="3" item="9"/>
          <tpl fld="0" item="1"/>
        </tpls>
      </n>
      <n v="1533419.73" in="0">
        <tpls c="4">
          <tpl fld="2" item="0"/>
          <tpl fld="5" item="258"/>
          <tpl fld="3" item="9"/>
          <tpl fld="0" item="1"/>
        </tpls>
      </n>
      <n v="76074.06" in="0">
        <tpls c="4">
          <tpl fld="2" item="0"/>
          <tpl fld="5" item="187"/>
          <tpl fld="3" item="9"/>
          <tpl fld="0" item="1"/>
        </tpls>
      </n>
      <n v="1960121.25" in="0">
        <tpls c="4">
          <tpl fld="2" item="0"/>
          <tpl fld="5" item="191"/>
          <tpl fld="3" item="9"/>
          <tpl fld="0" item="1"/>
        </tpls>
      </n>
      <n v="4313754.49" in="0">
        <tpls c="4">
          <tpl fld="2" item="0"/>
          <tpl fld="5" item="228"/>
          <tpl fld="3" item="9"/>
          <tpl fld="0" item="1"/>
        </tpls>
      </n>
      <n v="3469455.22" in="0">
        <tpls c="4">
          <tpl fld="2" item="0"/>
          <tpl fld="5" item="223"/>
          <tpl fld="3" item="9"/>
          <tpl fld="0" item="1"/>
        </tpls>
      </n>
      <n v="1779116.39" in="0">
        <tpls c="4">
          <tpl fld="2" item="0"/>
          <tpl fld="5" item="170"/>
          <tpl fld="3" item="9"/>
          <tpl fld="0" item="1"/>
        </tpls>
      </n>
      <n v="891311.81" in="0">
        <tpls c="4">
          <tpl fld="2" item="0"/>
          <tpl fld="5" item="263"/>
          <tpl fld="3" item="9"/>
          <tpl fld="0" item="1"/>
        </tpls>
      </n>
      <n v="5585610.6799999997" in="0">
        <tpls c="4">
          <tpl fld="2" item="0"/>
          <tpl fld="5" item="270"/>
          <tpl fld="3" item="9"/>
          <tpl fld="0" item="1"/>
        </tpls>
      </n>
      <n v="1718195.94" in="0">
        <tpls c="4">
          <tpl fld="2" item="0"/>
          <tpl fld="5" item="167"/>
          <tpl fld="3" item="9"/>
          <tpl fld="0" item="1"/>
        </tpls>
      </n>
      <n v="1449703.82" in="0">
        <tpls c="4">
          <tpl fld="2" item="0"/>
          <tpl fld="5" item="189"/>
          <tpl fld="3" item="9"/>
          <tpl fld="0" item="1"/>
        </tpls>
      </n>
      <n v="2403349.14" in="0">
        <tpls c="4">
          <tpl fld="2" item="0"/>
          <tpl fld="5" item="97"/>
          <tpl fld="3" item="9"/>
          <tpl fld="0" item="1"/>
        </tpls>
      </n>
      <n v="218083.19" in="0">
        <tpls c="4">
          <tpl fld="2" item="0"/>
          <tpl fld="5" item="249"/>
          <tpl fld="3" item="9"/>
          <tpl fld="0" item="1"/>
        </tpls>
      </n>
      <n v="1021558.5" in="0">
        <tpls c="4">
          <tpl fld="2" item="0"/>
          <tpl fld="5" item="162"/>
          <tpl fld="3" item="9"/>
          <tpl fld="0" item="1"/>
        </tpls>
      </n>
      <n v="6770914.4400000004" in="0">
        <tpls c="4">
          <tpl fld="2" item="0"/>
          <tpl fld="5" item="179"/>
          <tpl fld="3" item="9"/>
          <tpl fld="0" item="1"/>
        </tpls>
      </n>
      <n v="1764963.39" in="0">
        <tpls c="4">
          <tpl fld="2" item="0"/>
          <tpl fld="5" item="205"/>
          <tpl fld="3" item="9"/>
          <tpl fld="0" item="1"/>
        </tpls>
      </n>
      <n v="1058351.18" in="0">
        <tpls c="4">
          <tpl fld="2" item="0"/>
          <tpl fld="5" item="230"/>
          <tpl fld="3" item="9"/>
          <tpl fld="0" item="1"/>
        </tpls>
      </n>
      <n v="219801.33" in="0">
        <tpls c="4">
          <tpl fld="2" item="0"/>
          <tpl fld="5" item="137"/>
          <tpl fld="3" item="9"/>
          <tpl fld="0" item="1"/>
        </tpls>
      </n>
      <n v="15860052.82" in="0">
        <tpls c="4">
          <tpl fld="2" item="0"/>
          <tpl fld="5" item="272"/>
          <tpl fld="3" item="9"/>
          <tpl fld="0" item="1"/>
        </tpls>
      </n>
      <n v="22066557.969999999" in="0">
        <tpls c="4">
          <tpl fld="2" item="0"/>
          <tpl fld="5" item="237"/>
          <tpl fld="3" item="9"/>
          <tpl fld="0" item="1"/>
        </tpls>
      </n>
      <n v="617768.81000000006" in="0">
        <tpls c="4">
          <tpl fld="2" item="0"/>
          <tpl fld="5" item="112"/>
          <tpl fld="3" item="9"/>
          <tpl fld="0" item="1"/>
        </tpls>
      </n>
      <n v="6683046.3200000003" in="0">
        <tpls c="4">
          <tpl fld="2" item="0"/>
          <tpl fld="5" item="142"/>
          <tpl fld="3" item="9"/>
          <tpl fld="0" item="1"/>
        </tpls>
      </n>
      <n v="130111.31" in="0">
        <tpls c="4">
          <tpl fld="2" item="0"/>
          <tpl fld="5" item="208"/>
          <tpl fld="3" item="9"/>
          <tpl fld="0" item="1"/>
        </tpls>
      </n>
      <n v="8493247.5" in="0">
        <tpls c="4">
          <tpl fld="2" item="0"/>
          <tpl fld="5" item="131"/>
          <tpl fld="3" item="9"/>
          <tpl fld="0" item="1"/>
        </tpls>
      </n>
      <n v="976143.66" in="0">
        <tpls c="4">
          <tpl fld="2" item="0"/>
          <tpl fld="5" item="196"/>
          <tpl fld="3" item="9"/>
          <tpl fld="0" item="1"/>
        </tpls>
      </n>
      <n v="41453" in="0">
        <tpls c="4">
          <tpl fld="2" item="0"/>
          <tpl fld="5" item="192"/>
          <tpl fld="3" item="9"/>
          <tpl fld="0" item="1"/>
        </tpls>
      </n>
      <n v="454489.52" in="0">
        <tpls c="4">
          <tpl fld="2" item="0"/>
          <tpl fld="5" item="164"/>
          <tpl fld="3" item="9"/>
          <tpl fld="0" item="1"/>
        </tpls>
      </n>
      <n v="250722.49" in="0">
        <tpls c="4">
          <tpl fld="2" item="0"/>
          <tpl fld="5" item="168"/>
          <tpl fld="3" item="9"/>
          <tpl fld="0" item="1"/>
        </tpls>
      </n>
      <n v="1650500.44" in="0">
        <tpls c="4">
          <tpl fld="2" item="0"/>
          <tpl fld="5" item="247"/>
          <tpl fld="3" item="9"/>
          <tpl fld="0" item="1"/>
        </tpls>
      </n>
      <n v="34011219.020000003" in="0">
        <tpls c="4">
          <tpl fld="2" item="0"/>
          <tpl fld="5" item="152"/>
          <tpl fld="3" item="9"/>
          <tpl fld="0" item="1"/>
        </tpls>
      </n>
      <n v="260522.95" in="0">
        <tpls c="4">
          <tpl fld="2" item="0"/>
          <tpl fld="5" item="145"/>
          <tpl fld="3" item="9"/>
          <tpl fld="0" item="1"/>
        </tpls>
      </n>
      <n v="597540.68000000005" in="0">
        <tpls c="4">
          <tpl fld="2" item="0"/>
          <tpl fld="5" item="182"/>
          <tpl fld="3" item="9"/>
          <tpl fld="0" item="1"/>
        </tpls>
      </n>
      <n v="10447342.109999999" in="0">
        <tpls c="4">
          <tpl fld="2" item="0"/>
          <tpl fld="5" item="256"/>
          <tpl fld="3" item="9"/>
          <tpl fld="0" item="1"/>
        </tpls>
      </n>
      <n v="1300005.17" in="0">
        <tpls c="4">
          <tpl fld="2" item="0"/>
          <tpl fld="5" item="130"/>
          <tpl fld="3" item="9"/>
          <tpl fld="0" item="1"/>
        </tpls>
      </n>
      <n v="107666.92" in="0">
        <tpls c="4">
          <tpl fld="2" item="0"/>
          <tpl fld="5" item="103"/>
          <tpl fld="3" item="9"/>
          <tpl fld="0" item="1"/>
        </tpls>
      </n>
      <n v="460837.61" in="0">
        <tpls c="4">
          <tpl fld="2" item="0"/>
          <tpl fld="5" item="140"/>
          <tpl fld="3" item="9"/>
          <tpl fld="0" item="1"/>
        </tpls>
      </n>
      <n v="12433112.01" in="0">
        <tpls c="4">
          <tpl fld="2" item="0"/>
          <tpl fld="5" item="183"/>
          <tpl fld="3" item="9"/>
          <tpl fld="0" item="1"/>
        </tpls>
      </n>
      <n v="2025885.31" in="0">
        <tpls c="4">
          <tpl fld="2" item="0"/>
          <tpl fld="5" item="251"/>
          <tpl fld="3" item="9"/>
          <tpl fld="0" item="1"/>
        </tpls>
      </n>
      <n v="508754.8" in="0">
        <tpls c="4">
          <tpl fld="2" item="0"/>
          <tpl fld="5" item="141"/>
          <tpl fld="3" item="9"/>
          <tpl fld="0" item="1"/>
        </tpls>
      </n>
      <n v="8095793.3899999997" in="0">
        <tpls c="4">
          <tpl fld="2" item="0"/>
          <tpl fld="5" item="240"/>
          <tpl fld="3" item="9"/>
          <tpl fld="0" item="1"/>
        </tpls>
      </n>
      <n v="6124585.0199999996" in="0">
        <tpls c="4">
          <tpl fld="2" item="0"/>
          <tpl fld="5" item="225"/>
          <tpl fld="3" item="9"/>
          <tpl fld="0" item="1"/>
        </tpls>
      </n>
      <n v="32958567.050000001" in="0">
        <tpls c="4">
          <tpl fld="2" item="0"/>
          <tpl fld="5" item="125"/>
          <tpl fld="3" item="9"/>
          <tpl fld="0" item="1"/>
        </tpls>
      </n>
      <n v="1321869.52" in="0">
        <tpls c="4">
          <tpl fld="2" item="0"/>
          <tpl fld="5" item="161"/>
          <tpl fld="3" item="9"/>
          <tpl fld="0" item="1"/>
        </tpls>
      </n>
      <n v="16474793.289999999" in="0">
        <tpls c="4">
          <tpl fld="2" item="0"/>
          <tpl fld="5" item="96"/>
          <tpl fld="3" item="9"/>
          <tpl fld="0" item="1"/>
        </tpls>
      </n>
      <n v="150186.5" in="0">
        <tpls c="4">
          <tpl fld="2" item="0"/>
          <tpl fld="5" item="200"/>
          <tpl fld="3" item="9"/>
          <tpl fld="0" item="1"/>
        </tpls>
      </n>
      <n v="1042451.59" in="0">
        <tpls c="4">
          <tpl fld="2" item="0"/>
          <tpl fld="5" item="252"/>
          <tpl fld="3" item="9"/>
          <tpl fld="0" item="1"/>
        </tpls>
      </n>
      <n v="290321.53000000003" in="0">
        <tpls c="4">
          <tpl fld="2" item="0"/>
          <tpl fld="5" item="177"/>
          <tpl fld="3" item="9"/>
          <tpl fld="0" item="1"/>
        </tpls>
      </n>
      <n v="66781678.509999998" in="0">
        <tpls c="4">
          <tpl fld="2" item="0"/>
          <tpl fld="5" item="126"/>
          <tpl fld="3" item="9"/>
          <tpl fld="0" item="1"/>
        </tpls>
      </n>
      <n v="7855418.9800000004" in="0">
        <tpls c="4">
          <tpl fld="2" item="0"/>
          <tpl fld="5" item="186"/>
          <tpl fld="3" item="9"/>
          <tpl fld="0" item="1"/>
        </tpls>
      </n>
      <n v="2411154.4900000002" in="0">
        <tpls c="4">
          <tpl fld="2" item="0"/>
          <tpl fld="5" item="166"/>
          <tpl fld="3" item="9"/>
          <tpl fld="0" item="1"/>
        </tpls>
      </n>
      <n v="77695816.329999998" in="0">
        <tpls c="4">
          <tpl fld="2" item="0"/>
          <tpl fld="5" item="149"/>
          <tpl fld="3" item="9"/>
          <tpl fld="0" item="1"/>
        </tpls>
      </n>
      <n v="8196751.9299999997" in="0">
        <tpls c="4">
          <tpl fld="2" item="0"/>
          <tpl fld="5" item="173"/>
          <tpl fld="3" item="9"/>
          <tpl fld="0" item="1"/>
        </tpls>
      </n>
      <n v="578386.48" in="0">
        <tpls c="4">
          <tpl fld="2" item="0"/>
          <tpl fld="5" item="262"/>
          <tpl fld="3" item="9"/>
          <tpl fld="0" item="1"/>
        </tpls>
      </n>
      <n v="139440.19" in="0">
        <tpls c="4">
          <tpl fld="2" item="0"/>
          <tpl fld="5" item="176"/>
          <tpl fld="3" item="9"/>
          <tpl fld="0" item="1"/>
        </tpls>
      </n>
      <n v="1960639.99" in="0">
        <tpls c="4">
          <tpl fld="2" item="0"/>
          <tpl fld="5" item="275"/>
          <tpl fld="3" item="9"/>
          <tpl fld="0" item="1"/>
        </tpls>
      </n>
      <n v="1716243.5" in="0">
        <tpls c="4">
          <tpl fld="2" item="0"/>
          <tpl fld="5" item="114"/>
          <tpl fld="3" item="9"/>
          <tpl fld="0" item="1"/>
        </tpls>
      </n>
      <n v="107151.34" in="0">
        <tpls c="4">
          <tpl fld="2" item="0"/>
          <tpl fld="5" item="257"/>
          <tpl fld="3" item="9"/>
          <tpl fld="0" item="1"/>
        </tpls>
      </n>
      <n v="12793814.390000001" in="0">
        <tpls c="4">
          <tpl fld="2" item="0"/>
          <tpl fld="5" item="110"/>
          <tpl fld="3" item="9"/>
          <tpl fld="0" item="1"/>
        </tpls>
      </n>
      <n v="1166719.23" in="0">
        <tpls c="4">
          <tpl fld="2" item="0"/>
          <tpl fld="5" item="235"/>
          <tpl fld="3" item="9"/>
          <tpl fld="0" item="1"/>
        </tpls>
      </n>
      <n v="447522.34" in="0">
        <tpls c="4">
          <tpl fld="2" item="0"/>
          <tpl fld="5" item="115"/>
          <tpl fld="3" item="9"/>
          <tpl fld="0" item="1"/>
        </tpls>
      </n>
      <n v="1246078.08" in="0">
        <tpls c="4">
          <tpl fld="2" item="0"/>
          <tpl fld="5" item="111"/>
          <tpl fld="3" item="9"/>
          <tpl fld="0" item="1"/>
        </tpls>
      </n>
      <n v="1657181.1" in="0">
        <tpls c="4">
          <tpl fld="2" item="0"/>
          <tpl fld="5" item="241"/>
          <tpl fld="3" item="9"/>
          <tpl fld="0" item="1"/>
        </tpls>
      </n>
      <n v="6153232.2400000002" in="0">
        <tpls c="4">
          <tpl fld="2" item="0"/>
          <tpl fld="5" item="156"/>
          <tpl fld="3" item="9"/>
          <tpl fld="0" item="1"/>
        </tpls>
      </n>
      <n v="8009369.7800000003" in="0">
        <tpls c="4">
          <tpl fld="2" item="0"/>
          <tpl fld="5" item="123"/>
          <tpl fld="3" item="9"/>
          <tpl fld="0" item="1"/>
        </tpls>
      </n>
      <n v="32199862.899999999" in="0">
        <tpls c="4">
          <tpl fld="2" item="0"/>
          <tpl fld="5" item="227"/>
          <tpl fld="3" item="9"/>
          <tpl fld="0" item="1"/>
        </tpls>
      </n>
      <n v="53719807.759999998" in="0">
        <tpls c="4">
          <tpl fld="2" item="0"/>
          <tpl fld="5" item="254"/>
          <tpl fld="3" item="9"/>
          <tpl fld="0" item="1"/>
        </tpls>
      </n>
      <n v="3831079.65" in="0">
        <tpls c="4">
          <tpl fld="2" item="0"/>
          <tpl fld="5" item="273"/>
          <tpl fld="3" item="9"/>
          <tpl fld="0" item="1"/>
        </tpls>
      </n>
      <n v="1943116.7" in="0">
        <tpls c="4">
          <tpl fld="2" item="0"/>
          <tpl fld="5" item="104"/>
          <tpl fld="3" item="9"/>
          <tpl fld="0" item="1"/>
        </tpls>
      </n>
      <n v="716161.83" in="0">
        <tpls c="4">
          <tpl fld="2" item="0"/>
          <tpl fld="5" item="267"/>
          <tpl fld="3" item="9"/>
          <tpl fld="0" item="1"/>
        </tpls>
      </n>
      <n v="16987425.859999999" in="0">
        <tpls c="4">
          <tpl fld="2" item="0"/>
          <tpl fld="5" item="218"/>
          <tpl fld="3" item="9"/>
          <tpl fld="0" item="1"/>
        </tpls>
      </n>
      <n v="1888438.96" in="0">
        <tpls c="4">
          <tpl fld="2" item="0"/>
          <tpl fld="5" item="231"/>
          <tpl fld="3" item="9"/>
          <tpl fld="0" item="1"/>
        </tpls>
      </n>
      <n v="997740.34" in="0">
        <tpls c="4">
          <tpl fld="2" item="0"/>
          <tpl fld="5" item="127"/>
          <tpl fld="3" item="9"/>
          <tpl fld="0" item="1"/>
        </tpls>
      </n>
      <n v="1002796.64" in="0">
        <tpls c="4">
          <tpl fld="2" item="0"/>
          <tpl fld="5" item="216"/>
          <tpl fld="3" item="9"/>
          <tpl fld="0" item="1"/>
        </tpls>
      </n>
      <n v="37463963.549999997" in="0">
        <tpls c="4">
          <tpl fld="2" item="0"/>
          <tpl fld="5" item="197"/>
          <tpl fld="3" item="9"/>
          <tpl fld="0" item="1"/>
        </tpls>
      </n>
      <n v="961547.49" in="0">
        <tpls c="4">
          <tpl fld="2" item="0"/>
          <tpl fld="5" item="118"/>
          <tpl fld="3" item="9"/>
          <tpl fld="0" item="1"/>
        </tpls>
      </n>
      <n v="269680.55" in="0">
        <tpls c="4">
          <tpl fld="2" item="0"/>
          <tpl fld="5" item="217"/>
          <tpl fld="3" item="9"/>
          <tpl fld="0" item="1"/>
        </tpls>
      </n>
      <n v="16210372.98" in="0">
        <tpls c="4">
          <tpl fld="2" item="0"/>
          <tpl fld="5" item="269"/>
          <tpl fld="3" item="9"/>
          <tpl fld="0" item="1"/>
        </tpls>
      </n>
      <n v="510721.29" in="0">
        <tpls c="4">
          <tpl fld="2" item="0"/>
          <tpl fld="5" item="264"/>
          <tpl fld="3" item="9"/>
          <tpl fld="0" item="1"/>
        </tpls>
      </n>
      <n v="978659.45" in="0">
        <tpls c="4">
          <tpl fld="2" item="0"/>
          <tpl fld="5" item="178"/>
          <tpl fld="3" item="9"/>
          <tpl fld="0" item="1"/>
        </tpls>
      </n>
      <n v="12907292.82" in="0">
        <tpls c="4">
          <tpl fld="2" item="0"/>
          <tpl fld="5" item="94"/>
          <tpl fld="3" item="9"/>
          <tpl fld="0" item="1"/>
        </tpls>
      </n>
      <n v="2740492.11" in="0">
        <tpls c="4">
          <tpl fld="2" item="0"/>
          <tpl fld="5" item="221"/>
          <tpl fld="3" item="9"/>
          <tpl fld="0" item="1"/>
        </tpls>
      </n>
      <n v="10382546.16" in="0">
        <tpls c="4">
          <tpl fld="2" item="0"/>
          <tpl fld="5" item="151"/>
          <tpl fld="3" item="9"/>
          <tpl fld="0" item="1"/>
        </tpls>
      </n>
      <n v="581696.79" in="0">
        <tpls c="4">
          <tpl fld="2" item="0"/>
          <tpl fld="5" item="93"/>
          <tpl fld="3" item="9"/>
          <tpl fld="0" item="1"/>
        </tpls>
      </n>
      <n v="2731330.08" in="0">
        <tpls c="4">
          <tpl fld="2" item="0"/>
          <tpl fld="5" item="181"/>
          <tpl fld="3" item="9"/>
          <tpl fld="0" item="1"/>
        </tpls>
      </n>
      <n v="748243.01" in="0">
        <tpls c="4">
          <tpl fld="2" item="0"/>
          <tpl fld="5" item="291"/>
          <tpl fld="3" item="9"/>
          <tpl fld="0" item="1"/>
        </tpls>
      </n>
      <n v="14502532.93" in="0">
        <tpls c="4">
          <tpl fld="2" item="0"/>
          <tpl fld="5" item="286"/>
          <tpl fld="3" item="9"/>
          <tpl fld="0" item="1"/>
        </tpls>
      </n>
      <n v="213968.2" in="0">
        <tpls c="4">
          <tpl fld="2" item="0"/>
          <tpl fld="5" item="307"/>
          <tpl fld="3" item="9"/>
          <tpl fld="0" item="1"/>
        </tpls>
      </n>
      <n v="1210016.1599999999" in="0">
        <tpls c="4">
          <tpl fld="2" item="0"/>
          <tpl fld="5" item="316"/>
          <tpl fld="3" item="9"/>
          <tpl fld="0" item="1"/>
        </tpls>
      </n>
      <n v="1304449.17" in="0">
        <tpls c="4">
          <tpl fld="2" item="0"/>
          <tpl fld="5" item="300"/>
          <tpl fld="3" item="9"/>
          <tpl fld="0" item="1"/>
        </tpls>
      </n>
      <n v="2019697.43" in="0">
        <tpls c="4">
          <tpl fld="2" item="0"/>
          <tpl fld="5" item="309"/>
          <tpl fld="3" item="9"/>
          <tpl fld="0" item="1"/>
        </tpls>
      </n>
      <n v="358999.71" in="0">
        <tpls c="4">
          <tpl fld="2" item="0"/>
          <tpl fld="5" item="306"/>
          <tpl fld="3" item="9"/>
          <tpl fld="0" item="1"/>
        </tpls>
      </n>
      <n v="7102908.9500000002" in="0">
        <tpls c="4">
          <tpl fld="2" item="0"/>
          <tpl fld="5" item="278"/>
          <tpl fld="3" item="9"/>
          <tpl fld="0" item="1"/>
        </tpls>
      </n>
      <n v="11679242.560000001" in="0">
        <tpls c="4">
          <tpl fld="2" item="0"/>
          <tpl fld="5" item="303"/>
          <tpl fld="3" item="9"/>
          <tpl fld="0" item="1"/>
        </tpls>
      </n>
      <n v="572750.32999999996" in="0">
        <tpls c="4">
          <tpl fld="2" item="0"/>
          <tpl fld="5" item="318"/>
          <tpl fld="3" item="9"/>
          <tpl fld="0" item="1"/>
        </tpls>
      </n>
      <n v="12532997" in="0">
        <tpls c="4">
          <tpl fld="2" item="0"/>
          <tpl fld="5" item="295"/>
          <tpl fld="3" item="9"/>
          <tpl fld="0" item="1"/>
        </tpls>
      </n>
      <n v="532486" in="0">
        <tpls c="4">
          <tpl fld="2" item="0"/>
          <tpl fld="5" item="277"/>
          <tpl fld="3" item="9"/>
          <tpl fld="0" item="1"/>
        </tpls>
      </n>
      <n v="81783.91" in="0">
        <tpls c="4">
          <tpl fld="2" item="0"/>
          <tpl fld="5" item="285"/>
          <tpl fld="3" item="9"/>
          <tpl fld="0" item="1"/>
        </tpls>
      </n>
      <n v="5763668.8700000001" in="0">
        <tpls c="4">
          <tpl fld="2" item="0"/>
          <tpl fld="5" item="299"/>
          <tpl fld="3" item="9"/>
          <tpl fld="0" item="1"/>
        </tpls>
      </n>
      <n v="2721570.92" in="0">
        <tpls c="4">
          <tpl fld="2" item="0"/>
          <tpl fld="5" item="292"/>
          <tpl fld="3" item="9"/>
          <tpl fld="0" item="1"/>
        </tpls>
      </n>
      <n v="9161809.75" in="0">
        <tpls c="4">
          <tpl fld="2" item="0"/>
          <tpl fld="5" item="319"/>
          <tpl fld="3" item="9"/>
          <tpl fld="0" item="1"/>
        </tpls>
      </n>
      <n v="6889696.75" in="0">
        <tpls c="4">
          <tpl fld="2" item="0"/>
          <tpl fld="5" item="308"/>
          <tpl fld="3" item="9"/>
          <tpl fld="0" item="1"/>
        </tpls>
      </n>
      <n v="580167.19999999995" in="0">
        <tpls c="4">
          <tpl fld="2" item="0"/>
          <tpl fld="5" item="310"/>
          <tpl fld="3" item="9"/>
          <tpl fld="0" item="1"/>
        </tpls>
      </n>
      <n v="388841.88" in="0">
        <tpls c="4">
          <tpl fld="2" item="0"/>
          <tpl fld="5" item="297"/>
          <tpl fld="3" item="9"/>
          <tpl fld="0" item="1"/>
        </tpls>
      </n>
      <m>
        <tpls c="4">
          <tpl fld="2" item="0"/>
          <tpl fld="5" item="298"/>
          <tpl fld="3" item="9"/>
          <tpl fld="0" item="1"/>
        </tpls>
      </m>
      <n v="1076260.6100000001" in="0">
        <tpls c="4">
          <tpl fld="2" item="0"/>
          <tpl fld="5" item="313"/>
          <tpl fld="3" item="9"/>
          <tpl fld="0" item="1"/>
        </tpls>
      </n>
      <n v="4029566.66" in="0">
        <tpls c="4">
          <tpl fld="2" item="0"/>
          <tpl fld="5" item="281"/>
          <tpl fld="3" item="9"/>
          <tpl fld="0" item="1"/>
        </tpls>
      </n>
      <n v="582299.31000000006" in="0">
        <tpls c="4">
          <tpl fld="2" item="0"/>
          <tpl fld="5" item="301"/>
          <tpl fld="3" item="9"/>
          <tpl fld="0" item="1"/>
        </tpls>
      </n>
      <n v="59342050.460000001" in="0">
        <tpls c="4">
          <tpl fld="2" item="0"/>
          <tpl fld="5" item="317"/>
          <tpl fld="3" item="9"/>
          <tpl fld="0" item="1"/>
        </tpls>
      </n>
      <n v="49616.77" in="0">
        <tpls c="4">
          <tpl fld="2" item="0"/>
          <tpl fld="5" item="315"/>
          <tpl fld="3" item="9"/>
          <tpl fld="0" item="1"/>
        </tpls>
      </n>
      <n v="11953960.43" in="0">
        <tpls c="4">
          <tpl fld="2" item="0"/>
          <tpl fld="5" item="280"/>
          <tpl fld="3" item="9"/>
          <tpl fld="0" item="1"/>
        </tpls>
      </n>
      <n v="11645170.210000001" in="0">
        <tpls c="4">
          <tpl fld="2" item="0"/>
          <tpl fld="5" item="276"/>
          <tpl fld="3" item="9"/>
          <tpl fld="0" item="1"/>
        </tpls>
      </n>
      <n v="471503.48" in="0">
        <tpls c="4">
          <tpl fld="2" item="0"/>
          <tpl fld="5" item="296"/>
          <tpl fld="3" item="9"/>
          <tpl fld="0" item="1"/>
        </tpls>
      </n>
      <n v="17058959.489999998" in="0">
        <tpls c="4">
          <tpl fld="2" item="0"/>
          <tpl fld="5" item="293"/>
          <tpl fld="3" item="9"/>
          <tpl fld="0" item="1"/>
        </tpls>
      </n>
      <n v="191459.61" in="0">
        <tpls c="4">
          <tpl fld="2" item="0"/>
          <tpl fld="5" item="279"/>
          <tpl fld="3" item="9"/>
          <tpl fld="0" item="1"/>
        </tpls>
      </n>
      <n v="289326.08000000002" in="0">
        <tpls c="4">
          <tpl fld="2" item="0"/>
          <tpl fld="5" item="289"/>
          <tpl fld="3" item="9"/>
          <tpl fld="0" item="1"/>
        </tpls>
      </n>
      <n v="630995.79" in="0">
        <tpls c="4">
          <tpl fld="2" item="0"/>
          <tpl fld="5" item="290"/>
          <tpl fld="3" item="9"/>
          <tpl fld="0" item="1"/>
        </tpls>
      </n>
      <n v="837267.37" in="0">
        <tpls c="4">
          <tpl fld="2" item="0"/>
          <tpl fld="5" item="287"/>
          <tpl fld="3" item="9"/>
          <tpl fld="0" item="1"/>
        </tpls>
      </n>
      <n v="964447.11" in="0">
        <tpls c="4">
          <tpl fld="2" item="0"/>
          <tpl fld="5" item="282"/>
          <tpl fld="3" item="9"/>
          <tpl fld="0" item="1"/>
        </tpls>
      </n>
      <n v="1096019.82" in="0">
        <tpls c="4">
          <tpl fld="2" item="0"/>
          <tpl fld="5" item="305"/>
          <tpl fld="3" item="9"/>
          <tpl fld="0" item="1"/>
        </tpls>
      </n>
      <n v="1012112.03" in="0">
        <tpls c="4">
          <tpl fld="2" item="0"/>
          <tpl fld="5" item="302"/>
          <tpl fld="3" item="9"/>
          <tpl fld="0" item="1"/>
        </tpls>
      </n>
      <n v="628012.59" in="0">
        <tpls c="4">
          <tpl fld="2" item="0"/>
          <tpl fld="5" item="283"/>
          <tpl fld="3" item="9"/>
          <tpl fld="0" item="1"/>
        </tpls>
      </n>
      <n v="46073555.409999996" in="0">
        <tpls c="4">
          <tpl fld="2" item="0"/>
          <tpl fld="5" item="284"/>
          <tpl fld="3" item="9"/>
          <tpl fld="0" item="1"/>
        </tpls>
      </n>
      <n v="60019262.479999997" in="0">
        <tpls c="4">
          <tpl fld="2" item="0"/>
          <tpl fld="5" item="312"/>
          <tpl fld="3" item="9"/>
          <tpl fld="0" item="1"/>
        </tpls>
      </n>
      <n v="8087696.1799999997" in="0">
        <tpls c="4">
          <tpl fld="2" item="0"/>
          <tpl fld="5" item="304"/>
          <tpl fld="3" item="9"/>
          <tpl fld="0" item="1"/>
        </tpls>
      </n>
      <n v="775627.63" in="0">
        <tpls c="4">
          <tpl fld="2" item="0"/>
          <tpl fld="5" item="311"/>
          <tpl fld="3" item="9"/>
          <tpl fld="0" item="1"/>
        </tpls>
      </n>
      <n v="121307.23" in="0">
        <tpls c="4">
          <tpl fld="2" item="0"/>
          <tpl fld="5" item="314"/>
          <tpl fld="3" item="9"/>
          <tpl fld="0" item="1"/>
        </tpls>
      </n>
      <n v="3480014.85" in="0">
        <tpls c="4">
          <tpl fld="2" item="0"/>
          <tpl fld="5" item="294"/>
          <tpl fld="3" item="9"/>
          <tpl fld="0" item="1"/>
        </tpls>
      </n>
      <n v="16691211.98" in="0">
        <tpls c="4">
          <tpl fld="2" item="0"/>
          <tpl fld="5" item="288"/>
          <tpl fld="3" item="9"/>
          <tpl fld="0" item="1"/>
        </tpls>
      </n>
      <n v="1323.08" in="0">
        <tpls c="3">
          <tpl fld="1" item="0"/>
          <tpl fld="4" item="241"/>
          <tpl fld="0" item="0"/>
        </tpls>
      </n>
      <n v="1199.42" in="0">
        <tpls c="3">
          <tpl fld="1" item="2"/>
          <tpl fld="4" item="241"/>
          <tpl fld="0" item="0"/>
        </tpls>
      </n>
      <n v="1153.71" in="0">
        <tpls c="3">
          <tpl fld="1" item="3"/>
          <tpl fld="4" item="241"/>
          <tpl fld="0" item="0"/>
        </tpls>
      </n>
      <n v="250557.33" in="0">
        <tpls c="4">
          <tpl fld="2" item="1"/>
          <tpl fld="5" item="251"/>
          <tpl fld="3" item="0"/>
          <tpl fld="0" item="1"/>
        </tpls>
      </n>
      <n v="3877097.33" in="0">
        <tpls c="4">
          <tpl fld="2" item="2"/>
          <tpl fld="5" item="251"/>
          <tpl fld="3" item="1"/>
          <tpl fld="0" item="1"/>
        </tpls>
      </n>
      <m>
        <tpls c="4">
          <tpl fld="2" item="2"/>
          <tpl fld="5" item="251"/>
          <tpl fld="3" item="2"/>
          <tpl fld="0" item="1"/>
        </tpls>
      </m>
      <n v="3443206.81" in="0">
        <tpls c="4">
          <tpl fld="2" item="1"/>
          <tpl fld="5" item="251"/>
          <tpl fld="3" item="1"/>
          <tpl fld="0" item="1"/>
        </tpls>
      </n>
      <m>
        <tpls c="4">
          <tpl fld="2" item="2"/>
          <tpl fld="5" item="251"/>
          <tpl fld="3" item="4"/>
          <tpl fld="0" item="1"/>
        </tpls>
      </m>
      <n v="1266249.8" in="0">
        <tpls c="4">
          <tpl fld="2" item="1"/>
          <tpl fld="5" item="251"/>
          <tpl fld="3" item="3"/>
          <tpl fld="0" item="1"/>
        </tpls>
      </n>
      <n v="226652.93" in="0">
        <tpls c="4">
          <tpl fld="2" item="2"/>
          <tpl fld="5" item="251"/>
          <tpl fld="3" item="8"/>
          <tpl fld="0" item="1"/>
        </tpls>
      </n>
      <n v="55211.83" in="0">
        <tpls c="4">
          <tpl fld="2" item="1"/>
          <tpl fld="5" item="251"/>
          <tpl fld="3" item="7"/>
          <tpl fld="0" item="1"/>
        </tpls>
      </n>
      <n v="415070.06" in="0">
        <tpls c="4">
          <tpl fld="2" item="2"/>
          <tpl fld="5" item="251"/>
          <tpl fld="3" item="6"/>
          <tpl fld="0" item="1"/>
        </tpls>
      </n>
      <n v="416431.59" in="0">
        <tpls c="4">
          <tpl fld="2" item="1"/>
          <tpl fld="5" item="251"/>
          <tpl fld="3" item="9"/>
          <tpl fld="0" item="1"/>
        </tpls>
      </n>
      <n v="392224.68" in="0">
        <tpls c="4">
          <tpl fld="2" item="2"/>
          <tpl fld="5" item="251"/>
          <tpl fld="3" item="9"/>
          <tpl fld="0" item="1"/>
        </tpls>
      </n>
      <m>
        <tpls c="4">
          <tpl fld="2" item="1"/>
          <tpl fld="5" item="251"/>
          <tpl fld="3" item="2"/>
          <tpl fld="0" item="1"/>
        </tpls>
      </m>
      <n v="321519.63" in="0">
        <tpls c="4">
          <tpl fld="2" item="2"/>
          <tpl fld="5" item="251"/>
          <tpl fld="3" item="0"/>
          <tpl fld="0" item="1"/>
        </tpls>
      </n>
      <m>
        <tpls c="4">
          <tpl fld="2" item="1"/>
          <tpl fld="5" item="251"/>
          <tpl fld="3" item="5"/>
          <tpl fld="0" item="1"/>
        </tpls>
      </m>
      <m>
        <tpls c="4">
          <tpl fld="2" item="1"/>
          <tpl fld="5" item="251"/>
          <tpl fld="3" item="4"/>
          <tpl fld="0" item="1"/>
        </tpls>
      </m>
      <n v="229008.83" in="0">
        <tpls c="4">
          <tpl fld="2" item="1"/>
          <tpl fld="5" item="251"/>
          <tpl fld="3" item="6"/>
          <tpl fld="0" item="1"/>
        </tpls>
      </n>
      <m>
        <tpls c="4">
          <tpl fld="2" item="2"/>
          <tpl fld="5" item="251"/>
          <tpl fld="3" item="5"/>
          <tpl fld="0" item="1"/>
        </tpls>
      </m>
      <n v="1519589.71" in="0">
        <tpls c="4">
          <tpl fld="2" item="2"/>
          <tpl fld="5" item="251"/>
          <tpl fld="3" item="3"/>
          <tpl fld="0" item="1"/>
        </tpls>
      </n>
      <n v="36032.35" in="0">
        <tpls c="4">
          <tpl fld="2" item="2"/>
          <tpl fld="5" item="251"/>
          <tpl fld="3" item="7"/>
          <tpl fld="0" item="1"/>
        </tpls>
      </n>
      <n v="116048.05" in="0">
        <tpls c="4">
          <tpl fld="2" item="1"/>
          <tpl fld="5" item="251"/>
          <tpl fld="3" item="8"/>
          <tpl fld="0" item="1"/>
        </tpls>
      </n>
      <n v="1174.29" in="0">
        <tpls c="3">
          <tpl fld="1" item="4"/>
          <tpl fld="4" item="241"/>
          <tpl fld="0" item="0"/>
        </tpls>
      </n>
      <n v="1201.95" in="0">
        <tpls c="3">
          <tpl fld="1" item="5"/>
          <tpl fld="4" item="241"/>
          <tpl fld="0" item="0"/>
        </tpls>
      </n>
      <m>
        <tpls c="4">
          <tpl fld="2" item="3"/>
          <tpl fld="5" item="251"/>
          <tpl fld="3" item="5"/>
          <tpl fld="0" item="1"/>
        </tpls>
      </m>
      <n v="324919.23" in="0">
        <tpls c="4">
          <tpl fld="2" item="3"/>
          <tpl fld="5" item="251"/>
          <tpl fld="3" item="6"/>
          <tpl fld="0" item="1"/>
        </tpls>
      </n>
      <n v="105631.13" in="0">
        <tpls c="4">
          <tpl fld="2" item="4"/>
          <tpl fld="5" item="251"/>
          <tpl fld="3" item="8"/>
          <tpl fld="0" item="1"/>
        </tpls>
      </n>
      <m>
        <tpls c="4">
          <tpl fld="2" item="4"/>
          <tpl fld="5" item="251"/>
          <tpl fld="3" item="2"/>
          <tpl fld="0" item="1"/>
        </tpls>
      </m>
      <n v="1365521.21" in="0">
        <tpls c="4">
          <tpl fld="2" item="4"/>
          <tpl fld="5" item="251"/>
          <tpl fld="3" item="3"/>
          <tpl fld="0" item="1"/>
        </tpls>
      </n>
      <n v="3853763.93" in="0">
        <tpls c="4">
          <tpl fld="2" item="3"/>
          <tpl fld="5" item="251"/>
          <tpl fld="3" item="1"/>
          <tpl fld="0" item="1"/>
        </tpls>
      </n>
      <n v="353549.27" in="0">
        <tpls c="4">
          <tpl fld="2" item="3"/>
          <tpl fld="5" item="251"/>
          <tpl fld="3" item="8"/>
          <tpl fld="0" item="1"/>
        </tpls>
      </n>
      <n v="1139.8800000000001" in="0">
        <tpls c="3">
          <tpl fld="1" item="7"/>
          <tpl fld="4" item="241"/>
          <tpl fld="0" item="0"/>
        </tpls>
      </n>
      <n v="371110.92" in="0">
        <tpls c="4">
          <tpl fld="2" item="4"/>
          <tpl fld="5" item="251"/>
          <tpl fld="3" item="0"/>
          <tpl fld="0" item="1"/>
        </tpls>
      </n>
      <n v="4907.34" in="0">
        <tpls c="4">
          <tpl fld="2" item="3"/>
          <tpl fld="5" item="251"/>
          <tpl fld="3" item="2"/>
          <tpl fld="0" item="1"/>
        </tpls>
      </n>
      <n v="1812967.56" in="0">
        <tpls c="4">
          <tpl fld="2" item="3"/>
          <tpl fld="5" item="251"/>
          <tpl fld="3" item="3"/>
          <tpl fld="0" item="1"/>
        </tpls>
      </n>
      <n v="3507369.46" in="0">
        <tpls c="4">
          <tpl fld="2" item="4"/>
          <tpl fld="5" item="251"/>
          <tpl fld="3" item="1"/>
          <tpl fld="0" item="1"/>
        </tpls>
      </n>
      <m>
        <tpls c="4">
          <tpl fld="2" item="3"/>
          <tpl fld="5" item="251"/>
          <tpl fld="3" item="4"/>
          <tpl fld="0" item="1"/>
        </tpls>
      </m>
      <n v="46205.32" in="0">
        <tpls c="4">
          <tpl fld="2" item="3"/>
          <tpl fld="5" item="251"/>
          <tpl fld="3" item="7"/>
          <tpl fld="0" item="1"/>
        </tpls>
      </n>
      <n v="511584.82" in="0">
        <tpls c="4">
          <tpl fld="2" item="3"/>
          <tpl fld="5" item="251"/>
          <tpl fld="3" item="9"/>
          <tpl fld="0" item="1"/>
        </tpls>
      </n>
      <m>
        <tpls c="4">
          <tpl fld="2" item="4"/>
          <tpl fld="5" item="251"/>
          <tpl fld="3" item="5"/>
          <tpl fld="0" item="1"/>
        </tpls>
      </m>
      <n v="49049.62" in="0">
        <tpls c="4">
          <tpl fld="2" item="4"/>
          <tpl fld="5" item="251"/>
          <tpl fld="3" item="7"/>
          <tpl fld="0" item="1"/>
        </tpls>
      </n>
      <m>
        <tpls c="4">
          <tpl fld="2" item="4"/>
          <tpl fld="5" item="251"/>
          <tpl fld="3" item="4"/>
          <tpl fld="0" item="1"/>
        </tpls>
      </m>
      <n v="308674.17" in="0">
        <tpls c="4">
          <tpl fld="2" item="4"/>
          <tpl fld="5" item="251"/>
          <tpl fld="3" item="6"/>
          <tpl fld="0" item="1"/>
        </tpls>
      </n>
      <n v="1198.96" in="0">
        <tpls c="3">
          <tpl fld="1" item="6"/>
          <tpl fld="4" item="241"/>
          <tpl fld="0" item="0"/>
        </tpls>
      </n>
      <n v="394891.08" in="0">
        <tpls c="4">
          <tpl fld="2" item="4"/>
          <tpl fld="5" item="251"/>
          <tpl fld="3" item="9"/>
          <tpl fld="0" item="1"/>
        </tpls>
      </n>
      <n v="272308.71999999997" in="0">
        <tpls c="4">
          <tpl fld="2" item="3"/>
          <tpl fld="5" item="251"/>
          <tpl fld="3" item="0"/>
          <tpl fld="0" item="1"/>
        </tpls>
      </n>
      <n v="50946.720000000001" in="0">
        <tpls c="4">
          <tpl fld="2" item="5"/>
          <tpl fld="5" item="251"/>
          <tpl fld="3" item="7"/>
          <tpl fld="0" item="1"/>
        </tpls>
      </n>
      <n v="1407167.81" in="0">
        <tpls c="4">
          <tpl fld="2" item="5"/>
          <tpl fld="5" item="251"/>
          <tpl fld="3" item="3"/>
          <tpl fld="0" item="1"/>
        </tpls>
      </n>
      <n v="112357.7" in="0">
        <tpls c="4">
          <tpl fld="2" item="5"/>
          <tpl fld="5" item="251"/>
          <tpl fld="3" item="8"/>
          <tpl fld="0" item="1"/>
        </tpls>
      </n>
      <m>
        <tpls c="4">
          <tpl fld="2" item="6"/>
          <tpl fld="5" item="251"/>
          <tpl fld="3" item="4"/>
          <tpl fld="0" item="1"/>
        </tpls>
      </m>
      <m>
        <tpls c="4">
          <tpl fld="2" item="6"/>
          <tpl fld="5" item="251"/>
          <tpl fld="3" item="5"/>
          <tpl fld="0" item="1"/>
        </tpls>
      </m>
      <n v="459406.23" in="0">
        <tpls c="4">
          <tpl fld="2" item="6"/>
          <tpl fld="5" item="251"/>
          <tpl fld="3" item="9"/>
          <tpl fld="0" item="1"/>
        </tpls>
      </n>
      <n v="591020.97" in="0">
        <tpls c="4">
          <tpl fld="2" item="6"/>
          <tpl fld="5" item="251"/>
          <tpl fld="3" item="8"/>
          <tpl fld="0" item="1"/>
        </tpls>
      </n>
      <n v="1257.56" in="0">
        <tpls c="3">
          <tpl fld="1" item="8"/>
          <tpl fld="4" item="241"/>
          <tpl fld="0" item="0"/>
        </tpls>
      </n>
      <m>
        <tpls c="4">
          <tpl fld="2" item="6"/>
          <tpl fld="5" item="251"/>
          <tpl fld="3" item="2"/>
          <tpl fld="0" item="1"/>
        </tpls>
      </m>
      <n v="376447.49" in="0">
        <tpls c="4">
          <tpl fld="2" item="6"/>
          <tpl fld="5" item="251"/>
          <tpl fld="3" item="6"/>
          <tpl fld="0" item="1"/>
        </tpls>
      </n>
      <n v="3669622.96" in="0">
        <tpls c="4">
          <tpl fld="2" item="5"/>
          <tpl fld="5" item="251"/>
          <tpl fld="3" item="1"/>
          <tpl fld="0" item="1"/>
        </tpls>
      </n>
      <n v="3856702.82" in="0">
        <tpls c="4">
          <tpl fld="2" item="6"/>
          <tpl fld="5" item="251"/>
          <tpl fld="3" item="1"/>
          <tpl fld="0" item="1"/>
        </tpls>
      </n>
      <n v="1138.8599999999999" in="0">
        <tpls c="3">
          <tpl fld="1" item="9"/>
          <tpl fld="4" item="241"/>
          <tpl fld="0" item="0"/>
        </tpls>
      </n>
      <n v="1852448.58" in="0">
        <tpls c="4">
          <tpl fld="2" item="6"/>
          <tpl fld="5" item="251"/>
          <tpl fld="3" item="3"/>
          <tpl fld="0" item="1"/>
        </tpls>
      </n>
      <n v="371235.28" in="0">
        <tpls c="4">
          <tpl fld="2" item="5"/>
          <tpl fld="5" item="251"/>
          <tpl fld="3" item="9"/>
          <tpl fld="0" item="1"/>
        </tpls>
      </n>
      <m>
        <tpls c="4">
          <tpl fld="2" item="5"/>
          <tpl fld="5" item="251"/>
          <tpl fld="3" item="2"/>
          <tpl fld="0" item="1"/>
        </tpls>
      </m>
      <n v="340490.13" in="0">
        <tpls c="4">
          <tpl fld="2" item="5"/>
          <tpl fld="5" item="251"/>
          <tpl fld="3" item="6"/>
          <tpl fld="0" item="1"/>
        </tpls>
      </n>
      <n v="332152.15000000002" in="0">
        <tpls c="4">
          <tpl fld="2" item="5"/>
          <tpl fld="5" item="251"/>
          <tpl fld="3" item="0"/>
          <tpl fld="0" item="1"/>
        </tpls>
      </n>
      <m>
        <tpls c="4">
          <tpl fld="2" item="5"/>
          <tpl fld="5" item="251"/>
          <tpl fld="3" item="4"/>
          <tpl fld="0" item="1"/>
        </tpls>
      </m>
      <m>
        <tpls c="4">
          <tpl fld="2" item="5"/>
          <tpl fld="5" item="251"/>
          <tpl fld="3" item="5"/>
          <tpl fld="0" item="1"/>
        </tpls>
      </m>
      <n v="115877.46" in="0">
        <tpls c="4">
          <tpl fld="2" item="6"/>
          <tpl fld="5" item="251"/>
          <tpl fld="3" item="7"/>
          <tpl fld="0" item="1"/>
        </tpls>
      </n>
      <n v="277970.15000000002" in="0">
        <tpls c="4">
          <tpl fld="2" item="6"/>
          <tpl fld="5" item="251"/>
          <tpl fld="3" item="0"/>
          <tpl fld="0" item="1"/>
        </tpls>
      </n>
      <n v="315115.53999999998" in="0">
        <tpls c="4">
          <tpl fld="2" item="7"/>
          <tpl fld="5" item="251"/>
          <tpl fld="3" item="0"/>
          <tpl fld="0" item="1"/>
        </tpls>
      </n>
      <m>
        <tpls c="4">
          <tpl fld="2" item="7"/>
          <tpl fld="5" item="251"/>
          <tpl fld="3" item="2"/>
          <tpl fld="0" item="1"/>
        </tpls>
      </m>
      <n v="321776.78999999998" in="0">
        <tpls c="4">
          <tpl fld="2" item="8"/>
          <tpl fld="5" item="251"/>
          <tpl fld="3" item="6"/>
          <tpl fld="0" item="1"/>
        </tpls>
      </n>
      <n v="498303.13" in="0">
        <tpls c="4">
          <tpl fld="2" item="7"/>
          <tpl fld="5" item="251"/>
          <tpl fld="3" item="9"/>
          <tpl fld="0" item="1"/>
        </tpls>
      </n>
      <n v="128080.62" in="0">
        <tpls c="4">
          <tpl fld="2" item="8"/>
          <tpl fld="5" item="251"/>
          <tpl fld="3" item="8"/>
          <tpl fld="0" item="1"/>
        </tpls>
      </n>
      <m>
        <tpls c="4">
          <tpl fld="2" item="7"/>
          <tpl fld="5" item="251"/>
          <tpl fld="3" item="5"/>
          <tpl fld="0" item="1"/>
        </tpls>
      </m>
      <n v="50067.47" in="0">
        <tpls c="4">
          <tpl fld="2" item="8"/>
          <tpl fld="5" item="251"/>
          <tpl fld="3" item="7"/>
          <tpl fld="0" item="1"/>
        </tpls>
      </n>
      <n v="1257.83" in="0">
        <tpls c="3">
          <tpl fld="1" item="10"/>
          <tpl fld="4" item="241"/>
          <tpl fld="0" item="0"/>
        </tpls>
      </n>
      <n v="1958216.3" in="0">
        <tpls c="4">
          <tpl fld="2" item="7"/>
          <tpl fld="5" item="251"/>
          <tpl fld="3" item="3"/>
          <tpl fld="0" item="1"/>
        </tpls>
      </n>
      <m>
        <tpls c="4">
          <tpl fld="2" item="8"/>
          <tpl fld="5" item="251"/>
          <tpl fld="3" item="2"/>
          <tpl fld="0" item="1"/>
        </tpls>
      </m>
      <n v="144258.87" in="0">
        <tpls c="4">
          <tpl fld="2" item="7"/>
          <tpl fld="5" item="251"/>
          <tpl fld="3" item="7"/>
          <tpl fld="0" item="1"/>
        </tpls>
      </n>
      <m>
        <tpls c="4">
          <tpl fld="2" item="8"/>
          <tpl fld="5" item="251"/>
          <tpl fld="3" item="5"/>
          <tpl fld="0" item="1"/>
        </tpls>
      </m>
      <n v="388730.06" in="0">
        <tpls c="4">
          <tpl fld="2" item="8"/>
          <tpl fld="5" item="251"/>
          <tpl fld="3" item="9"/>
          <tpl fld="0" item="1"/>
        </tpls>
      </n>
      <n v="3637248.33" in="0">
        <tpls c="4">
          <tpl fld="2" item="8"/>
          <tpl fld="5" item="251"/>
          <tpl fld="3" item="1"/>
          <tpl fld="0" item="1"/>
        </tpls>
      </n>
      <n v="471353.15" in="0">
        <tpls c="4">
          <tpl fld="2" item="7"/>
          <tpl fld="5" item="251"/>
          <tpl fld="3" item="8"/>
          <tpl fld="0" item="1"/>
        </tpls>
      </n>
      <m>
        <tpls c="4">
          <tpl fld="2" item="7"/>
          <tpl fld="5" item="251"/>
          <tpl fld="3" item="4"/>
          <tpl fld="0" item="1"/>
        </tpls>
      </m>
      <m>
        <tpls c="4">
          <tpl fld="2" item="8"/>
          <tpl fld="5" item="251"/>
          <tpl fld="3" item="4"/>
          <tpl fld="0" item="1"/>
        </tpls>
      </m>
      <n v="1350842.1" in="0">
        <tpls c="4">
          <tpl fld="2" item="8"/>
          <tpl fld="5" item="251"/>
          <tpl fld="3" item="3"/>
          <tpl fld="0" item="1"/>
        </tpls>
      </n>
      <n v="424864.28" in="0">
        <tpls c="4">
          <tpl fld="2" item="7"/>
          <tpl fld="5" item="251"/>
          <tpl fld="3" item="6"/>
          <tpl fld="0" item="1"/>
        </tpls>
      </n>
      <n v="345890.76" in="0">
        <tpls c="4">
          <tpl fld="2" item="8"/>
          <tpl fld="5" item="251"/>
          <tpl fld="3" item="0"/>
          <tpl fld="0" item="1"/>
        </tpls>
      </n>
      <n v="3952572.86" in="0">
        <tpls c="4">
          <tpl fld="2" item="7"/>
          <tpl fld="5" item="251"/>
          <tpl fld="3" item="1"/>
          <tpl fld="0" item="1"/>
        </tpls>
      </n>
      <m>
        <tpls c="4">
          <tpl fld="2" item="9"/>
          <tpl fld="5" item="251"/>
          <tpl fld="3" item="4"/>
          <tpl fld="0" item="1"/>
        </tpls>
      </m>
      <n v="4238174.38" in="0">
        <tpls c="4">
          <tpl fld="2" item="9"/>
          <tpl fld="5" item="251"/>
          <tpl fld="3" item="1"/>
          <tpl fld="0" item="1"/>
        </tpls>
      </n>
      <n v="472026.7" in="0">
        <tpls c="4">
          <tpl fld="2" item="9"/>
          <tpl fld="5" item="251"/>
          <tpl fld="3" item="8"/>
          <tpl fld="0" item="1"/>
        </tpls>
      </n>
      <n v="2007585.73" in="0">
        <tpls c="4">
          <tpl fld="2" item="9"/>
          <tpl fld="5" item="251"/>
          <tpl fld="3" item="3"/>
          <tpl fld="0" item="1"/>
        </tpls>
      </n>
      <n v="162901.93" in="0">
        <tpls c="4">
          <tpl fld="2" item="9"/>
          <tpl fld="5" item="251"/>
          <tpl fld="3" item="7"/>
          <tpl fld="0" item="1"/>
        </tpls>
      </n>
      <m>
        <tpls c="4">
          <tpl fld="2" item="9"/>
          <tpl fld="5" item="251"/>
          <tpl fld="3" item="5"/>
          <tpl fld="0" item="1"/>
        </tpls>
      </m>
      <n v="556048.88" in="0">
        <tpls c="4">
          <tpl fld="2" item="9"/>
          <tpl fld="5" item="251"/>
          <tpl fld="3" item="9"/>
          <tpl fld="0" item="1"/>
        </tpls>
      </n>
      <n v="445414.95" in="0">
        <tpls c="4">
          <tpl fld="2" item="9"/>
          <tpl fld="5" item="251"/>
          <tpl fld="3" item="6"/>
          <tpl fld="0" item="1"/>
        </tpls>
      </n>
      <n v="264582.11" in="0">
        <tpls c="4">
          <tpl fld="2" item="9"/>
          <tpl fld="5" item="251"/>
          <tpl fld="3" item="0"/>
          <tpl fld="0" item="1"/>
        </tpls>
      </n>
      <m>
        <tpls c="4">
          <tpl fld="2" item="9"/>
          <tpl fld="5" item="251"/>
          <tpl fld="3" item="2"/>
          <tpl fld="0" item="1"/>
        </tpls>
      </m>
      <n v="1250.17" in="0">
        <tpls c="3">
          <tpl fld="1" item="11"/>
          <tpl fld="4" item="241"/>
          <tpl fld="0" item="0"/>
        </tpls>
      </n>
      <m>
        <tpls c="4">
          <tpl fld="2" item="10"/>
          <tpl fld="5" item="251"/>
          <tpl fld="3" item="5"/>
          <tpl fld="0" item="1"/>
        </tpls>
      </m>
      <n v="4332952.4000000004" in="0">
        <tpls c="4">
          <tpl fld="2" item="10"/>
          <tpl fld="5" item="251"/>
          <tpl fld="3" item="1"/>
          <tpl fld="0" item="1"/>
        </tpls>
      </n>
      <n v="233978.95" in="0">
        <tpls c="4">
          <tpl fld="2" item="10"/>
          <tpl fld="5" item="251"/>
          <tpl fld="3" item="0"/>
          <tpl fld="0" item="1"/>
        </tpls>
      </n>
      <n v="472778.96" in="0">
        <tpls c="4">
          <tpl fld="2" item="10"/>
          <tpl fld="5" item="251"/>
          <tpl fld="3" item="6"/>
          <tpl fld="0" item="1"/>
        </tpls>
      </n>
      <n v="588065.27" in="0">
        <tpls c="4">
          <tpl fld="2" item="10"/>
          <tpl fld="5" item="251"/>
          <tpl fld="3" item="9"/>
          <tpl fld="0" item="1"/>
        </tpls>
      </n>
      <n v="75172.63" in="0">
        <tpls c="4">
          <tpl fld="2" item="10"/>
          <tpl fld="5" item="251"/>
          <tpl fld="3" item="7"/>
          <tpl fld="0" item="1"/>
        </tpls>
      </n>
      <m>
        <tpls c="4">
          <tpl fld="2" item="10"/>
          <tpl fld="5" item="251"/>
          <tpl fld="3" item="2"/>
          <tpl fld="0" item="1"/>
        </tpls>
      </m>
      <n v="2201488.52" in="0">
        <tpls c="4">
          <tpl fld="2" item="10"/>
          <tpl fld="5" item="251"/>
          <tpl fld="3" item="3"/>
          <tpl fld="0" item="1"/>
        </tpls>
      </n>
      <n v="455083.84" in="0">
        <tpls c="4">
          <tpl fld="2" item="10"/>
          <tpl fld="5" item="251"/>
          <tpl fld="3" item="8"/>
          <tpl fld="0" item="1"/>
        </tpls>
      </n>
      <m>
        <tpls c="4">
          <tpl fld="2" item="10"/>
          <tpl fld="5" item="251"/>
          <tpl fld="3" item="4"/>
          <tpl fld="0" item="1"/>
        </tpls>
      </m>
      <n v="1245.46" in="0">
        <tpls c="3">
          <tpl fld="1" item="12"/>
          <tpl fld="4" item="241"/>
          <tpl fld="0" item="0"/>
        </tpls>
      </n>
      <n v="643083.85" in="0">
        <tpls c="4">
          <tpl fld="2" item="11"/>
          <tpl fld="5" item="251"/>
          <tpl fld="3" item="9"/>
          <tpl fld="0" item="1"/>
        </tpls>
      </n>
      <n v="232458.12" in="0">
        <tpls c="4">
          <tpl fld="2" item="11"/>
          <tpl fld="5" item="251"/>
          <tpl fld="3" item="0"/>
          <tpl fld="0" item="1"/>
        </tpls>
      </n>
      <m>
        <tpls c="4">
          <tpl fld="2" item="11"/>
          <tpl fld="5" item="251"/>
          <tpl fld="3" item="5"/>
          <tpl fld="0" item="1"/>
        </tpls>
      </m>
      <n v="535486.54" in="0">
        <tpls c="4">
          <tpl fld="2" item="11"/>
          <tpl fld="5" item="251"/>
          <tpl fld="3" item="8"/>
          <tpl fld="0" item="1"/>
        </tpls>
      </n>
      <n v="2361546.98" in="0">
        <tpls c="4">
          <tpl fld="2" item="11"/>
          <tpl fld="5" item="251"/>
          <tpl fld="3" item="3"/>
          <tpl fld="0" item="1"/>
        </tpls>
      </n>
      <n v="86611.22" in="0">
        <tpls c="4">
          <tpl fld="2" item="11"/>
          <tpl fld="5" item="251"/>
          <tpl fld="3" item="7"/>
          <tpl fld="0" item="1"/>
        </tpls>
      </n>
      <n v="575485" in="0">
        <tpls c="4">
          <tpl fld="2" item="11"/>
          <tpl fld="5" item="251"/>
          <tpl fld="3" item="6"/>
          <tpl fld="0" item="1"/>
        </tpls>
      </n>
      <m>
        <tpls c="4">
          <tpl fld="2" item="11"/>
          <tpl fld="5" item="251"/>
          <tpl fld="3" item="4"/>
          <tpl fld="0" item="1"/>
        </tpls>
      </m>
      <n v="4569830.07" in="0">
        <tpls c="4">
          <tpl fld="2" item="11"/>
          <tpl fld="5" item="251"/>
          <tpl fld="3" item="1"/>
          <tpl fld="0" item="1"/>
        </tpls>
      </n>
      <m>
        <tpls c="4">
          <tpl fld="2" item="11"/>
          <tpl fld="5" item="251"/>
          <tpl fld="3" item="2"/>
          <tpl fld="0" item="1"/>
        </tpls>
      </m>
      <n v="1230.31" in="0">
        <tpls c="3">
          <tpl fld="1" item="13"/>
          <tpl fld="4" item="241"/>
          <tpl fld="0" item="0"/>
        </tpls>
      </n>
      <n v="196586.82" in="0">
        <tpls c="4">
          <tpl fld="2" item="12"/>
          <tpl fld="5" item="251"/>
          <tpl fld="3" item="0"/>
          <tpl fld="0" item="1"/>
        </tpls>
      </n>
      <n v="566784.53" in="0">
        <tpls c="4">
          <tpl fld="2" item="12"/>
          <tpl fld="5" item="251"/>
          <tpl fld="3" item="6"/>
          <tpl fld="0" item="1"/>
        </tpls>
      </n>
      <n v="2506970.27" in="0">
        <tpls c="4">
          <tpl fld="2" item="12"/>
          <tpl fld="5" item="251"/>
          <tpl fld="3" item="3"/>
          <tpl fld="0" item="1"/>
        </tpls>
      </n>
      <m>
        <tpls c="4">
          <tpl fld="2" item="12"/>
          <tpl fld="5" item="251"/>
          <tpl fld="3" item="2"/>
          <tpl fld="0" item="1"/>
        </tpls>
      </m>
      <m>
        <tpls c="4">
          <tpl fld="2" item="12"/>
          <tpl fld="5" item="251"/>
          <tpl fld="3" item="4"/>
          <tpl fld="0" item="1"/>
        </tpls>
      </m>
      <m>
        <tpls c="4">
          <tpl fld="2" item="12"/>
          <tpl fld="5" item="251"/>
          <tpl fld="3" item="5"/>
          <tpl fld="0" item="1"/>
        </tpls>
      </m>
      <n v="101358.62" in="0">
        <tpls c="4">
          <tpl fld="2" item="12"/>
          <tpl fld="5" item="251"/>
          <tpl fld="3" item="7"/>
          <tpl fld="0" item="1"/>
        </tpls>
      </n>
      <n v="460404.35" in="0">
        <tpls c="4">
          <tpl fld="2" item="12"/>
          <tpl fld="5" item="251"/>
          <tpl fld="3" item="8"/>
          <tpl fld="0" item="1"/>
        </tpls>
      </n>
      <n v="651899.86" in="0">
        <tpls c="4">
          <tpl fld="2" item="12"/>
          <tpl fld="5" item="251"/>
          <tpl fld="3" item="9"/>
          <tpl fld="0" item="1"/>
        </tpls>
      </n>
      <n v="4982610.75" in="0">
        <tpls c="4">
          <tpl fld="2" item="12"/>
          <tpl fld="5" item="251"/>
          <tpl fld="3" item="1"/>
          <tpl fld="0" item="1"/>
        </tpls>
      </n>
      <n v="1239.2" in="0">
        <tpls c="3">
          <tpl fld="1" item="14"/>
          <tpl fld="4" item="241"/>
          <tpl fld="0" item="0"/>
        </tpls>
      </n>
      <n v="490783.48" in="0">
        <tpls c="4">
          <tpl fld="2" item="13"/>
          <tpl fld="5" item="251"/>
          <tpl fld="3" item="6"/>
          <tpl fld="0" item="1"/>
        </tpls>
      </n>
      <n v="2697287" in="0">
        <tpls c="4">
          <tpl fld="2" item="13"/>
          <tpl fld="5" item="251"/>
          <tpl fld="3" item="3"/>
          <tpl fld="0" item="1"/>
        </tpls>
      </n>
      <n v="190224.44" in="0">
        <tpls c="4">
          <tpl fld="2" item="13"/>
          <tpl fld="5" item="251"/>
          <tpl fld="3" item="0"/>
          <tpl fld="0" item="1"/>
        </tpls>
      </n>
      <n v="477456.71" in="0">
        <tpls c="4">
          <tpl fld="2" item="13"/>
          <tpl fld="5" item="251"/>
          <tpl fld="3" item="8"/>
          <tpl fld="0" item="1"/>
        </tpls>
      </n>
      <n v="147789.99" in="0">
        <tpls c="4">
          <tpl fld="2" item="13"/>
          <tpl fld="5" item="251"/>
          <tpl fld="3" item="7"/>
          <tpl fld="0" item="1"/>
        </tpls>
      </n>
      <m>
        <tpls c="4">
          <tpl fld="2" item="13"/>
          <tpl fld="5" item="251"/>
          <tpl fld="3" item="4"/>
          <tpl fld="0" item="1"/>
        </tpls>
      </m>
      <m>
        <tpls c="4">
          <tpl fld="2" item="13"/>
          <tpl fld="5" item="251"/>
          <tpl fld="3" item="2"/>
          <tpl fld="0" item="1"/>
        </tpls>
      </m>
      <n v="828485.89" in="0">
        <tpls c="4">
          <tpl fld="2" item="13"/>
          <tpl fld="5" item="251"/>
          <tpl fld="3" item="9"/>
          <tpl fld="0" item="1"/>
        </tpls>
      </n>
      <m>
        <tpls c="4">
          <tpl fld="2" item="13"/>
          <tpl fld="5" item="251"/>
          <tpl fld="3" item="5"/>
          <tpl fld="0" item="1"/>
        </tpls>
      </m>
      <n v="5274723.07" in="0">
        <tpls c="4">
          <tpl fld="2" item="13"/>
          <tpl fld="5" item="251"/>
          <tpl fld="3" item="1"/>
          <tpl fld="0" item="1"/>
        </tpls>
      </n>
      <n v="1292.43" in="0">
        <tpls c="3">
          <tpl fld="1" item="15"/>
          <tpl fld="4" item="241"/>
          <tpl fld="0" item="0"/>
        </tpls>
      </n>
      <n v="2720384.8" in="0">
        <tpls c="4">
          <tpl fld="2" item="14"/>
          <tpl fld="5" item="251"/>
          <tpl fld="3" item="3"/>
          <tpl fld="0" item="1"/>
        </tpls>
      </n>
      <n v="232101.25" in="0">
        <tpls c="4">
          <tpl fld="2" item="14"/>
          <tpl fld="5" item="251"/>
          <tpl fld="3" item="0"/>
          <tpl fld="0" item="1"/>
        </tpls>
      </n>
      <m>
        <tpls c="4">
          <tpl fld="2" item="14"/>
          <tpl fld="5" item="251"/>
          <tpl fld="3" item="2"/>
          <tpl fld="0" item="1"/>
        </tpls>
      </m>
      <m>
        <tpls c="4">
          <tpl fld="2" item="14"/>
          <tpl fld="5" item="251"/>
          <tpl fld="3" item="5"/>
          <tpl fld="0" item="1"/>
        </tpls>
      </m>
      <n v="889313.23" in="0">
        <tpls c="4">
          <tpl fld="2" item="14"/>
          <tpl fld="5" item="251"/>
          <tpl fld="3" item="9"/>
          <tpl fld="0" item="1"/>
        </tpls>
      </n>
      <n v="231833.25" in="0">
        <tpls c="4">
          <tpl fld="2" item="14"/>
          <tpl fld="5" item="251"/>
          <tpl fld="3" item="7"/>
          <tpl fld="0" item="1"/>
        </tpls>
      </n>
      <n v="579839.18000000005" in="0">
        <tpls c="4">
          <tpl fld="2" item="14"/>
          <tpl fld="5" item="251"/>
          <tpl fld="3" item="8"/>
          <tpl fld="0" item="1"/>
        </tpls>
      </n>
      <n v="4976985.47" in="0">
        <tpls c="4">
          <tpl fld="2" item="14"/>
          <tpl fld="5" item="251"/>
          <tpl fld="3" item="1"/>
          <tpl fld="0" item="1"/>
        </tpls>
      </n>
      <n v="606844.14" in="0">
        <tpls c="4">
          <tpl fld="2" item="14"/>
          <tpl fld="5" item="251"/>
          <tpl fld="3" item="6"/>
          <tpl fld="0" item="1"/>
        </tpls>
      </n>
      <n v="582886.93000000005" in="0">
        <tpls c="4">
          <tpl fld="2" item="14"/>
          <tpl fld="5" item="251"/>
          <tpl fld="3" item="4"/>
          <tpl fld="0" item="1"/>
        </tpls>
      </n>
      <n v="1298.54" in="0">
        <tpls c="3">
          <tpl fld="1" item="16"/>
          <tpl fld="4" item="241"/>
          <tpl fld="0" item="0"/>
        </tpls>
      </n>
      <n v="906831.22" in="0">
        <tpls c="4">
          <tpl fld="2" item="15"/>
          <tpl fld="5" item="251"/>
          <tpl fld="3" item="9"/>
          <tpl fld="0" item="1"/>
        </tpls>
      </n>
      <m>
        <tpls c="4">
          <tpl fld="2" item="15"/>
          <tpl fld="5" item="251"/>
          <tpl fld="3" item="2"/>
          <tpl fld="0" item="1"/>
        </tpls>
      </m>
      <n v="731304.9" in="0">
        <tpls c="4">
          <tpl fld="2" item="15"/>
          <tpl fld="5" item="251"/>
          <tpl fld="3" item="6"/>
          <tpl fld="0" item="1"/>
        </tpls>
      </n>
      <n v="199039.06" in="0">
        <tpls c="4">
          <tpl fld="2" item="15"/>
          <tpl fld="5" item="251"/>
          <tpl fld="3" item="0"/>
          <tpl fld="0" item="1"/>
        </tpls>
      </n>
      <m>
        <tpls c="4">
          <tpl fld="2" item="15"/>
          <tpl fld="5" item="251"/>
          <tpl fld="3" item="5"/>
          <tpl fld="0" item="1"/>
        </tpls>
      </m>
      <n v="4789580" in="0">
        <tpls c="4">
          <tpl fld="2" item="15"/>
          <tpl fld="5" item="251"/>
          <tpl fld="3" item="1"/>
          <tpl fld="0" item="1"/>
        </tpls>
      </n>
      <n v="2733191.87" in="0">
        <tpls c="4">
          <tpl fld="2" item="15"/>
          <tpl fld="5" item="251"/>
          <tpl fld="3" item="3"/>
          <tpl fld="0" item="1"/>
        </tpls>
      </n>
      <n v="971026.32" in="0">
        <tpls c="4">
          <tpl fld="2" item="15"/>
          <tpl fld="5" item="251"/>
          <tpl fld="3" item="4"/>
          <tpl fld="0" item="1"/>
        </tpls>
      </n>
      <n v="252735.6" in="0">
        <tpls c="4">
          <tpl fld="2" item="15"/>
          <tpl fld="5" item="251"/>
          <tpl fld="3" item="7"/>
          <tpl fld="0" item="1"/>
        </tpls>
      </n>
      <n v="63531.15" in="0">
        <tpls c="4">
          <tpl fld="2" item="15"/>
          <tpl fld="5" item="251"/>
          <tpl fld="3" item="8"/>
          <tpl fld="0" item="1"/>
        </tpls>
      </n>
      <n v="1304.1400000000001" in="0">
        <tpls c="3">
          <tpl fld="1" item="17"/>
          <tpl fld="4" item="241"/>
          <tpl fld="0" item="0"/>
        </tpls>
      </n>
      <n v="195482.04" in="0">
        <tpls c="4">
          <tpl fld="2" item="16"/>
          <tpl fld="5" item="251"/>
          <tpl fld="3" item="7"/>
          <tpl fld="0" item="1"/>
        </tpls>
      </n>
      <m>
        <tpls c="4">
          <tpl fld="2" item="16"/>
          <tpl fld="5" item="251"/>
          <tpl fld="3" item="5"/>
          <tpl fld="0" item="1"/>
        </tpls>
      </m>
      <m>
        <tpls c="4">
          <tpl fld="2" item="16"/>
          <tpl fld="5" item="251"/>
          <tpl fld="3" item="2"/>
          <tpl fld="0" item="1"/>
        </tpls>
      </m>
      <n v="245957.18" in="0">
        <tpls c="4">
          <tpl fld="2" item="16"/>
          <tpl fld="5" item="251"/>
          <tpl fld="3" item="0"/>
          <tpl fld="0" item="1"/>
        </tpls>
      </n>
      <n v="770628.45" in="0">
        <tpls c="4">
          <tpl fld="2" item="16"/>
          <tpl fld="5" item="251"/>
          <tpl fld="3" item="6"/>
          <tpl fld="0" item="1"/>
        </tpls>
      </n>
      <n v="353196.79" in="0">
        <tpls c="4">
          <tpl fld="2" item="16"/>
          <tpl fld="5" item="251"/>
          <tpl fld="3" item="4"/>
          <tpl fld="0" item="1"/>
        </tpls>
      </n>
      <n v="972676.49" in="0">
        <tpls c="4">
          <tpl fld="2" item="16"/>
          <tpl fld="5" item="251"/>
          <tpl fld="3" item="9"/>
          <tpl fld="0" item="1"/>
        </tpls>
      </n>
      <n v="68924.289999999994" in="0">
        <tpls c="4">
          <tpl fld="2" item="16"/>
          <tpl fld="5" item="251"/>
          <tpl fld="3" item="8"/>
          <tpl fld="0" item="1"/>
        </tpls>
      </n>
      <n v="5553933.3799999999" in="0">
        <tpls c="4">
          <tpl fld="2" item="16"/>
          <tpl fld="5" item="251"/>
          <tpl fld="3" item="1"/>
          <tpl fld="0" item="1"/>
        </tpls>
      </n>
      <n v="1309.53" in="0">
        <tpls c="3">
          <tpl fld="1" item="18"/>
          <tpl fld="4" item="241"/>
          <tpl fld="0" item="0"/>
        </tpls>
      </n>
      <n v="2861545.26" in="0">
        <tpls c="4">
          <tpl fld="2" item="16"/>
          <tpl fld="5" item="251"/>
          <tpl fld="3" item="3"/>
          <tpl fld="0" item="1"/>
        </tpls>
      </n>
      <n v="227326" in="0">
        <tpls c="4">
          <tpl fld="2" item="17"/>
          <tpl fld="5" item="251"/>
          <tpl fld="3" item="0"/>
          <tpl fld="0" item="1"/>
        </tpls>
      </n>
      <n v="3046141.14" in="0">
        <tpls c="4">
          <tpl fld="2" item="17"/>
          <tpl fld="5" item="251"/>
          <tpl fld="3" item="3"/>
          <tpl fld="0" item="1"/>
        </tpls>
      </n>
      <n v="6462.3" in="0">
        <tpls c="4">
          <tpl fld="2" item="17"/>
          <tpl fld="5" item="251"/>
          <tpl fld="3" item="4"/>
          <tpl fld="0" item="1"/>
        </tpls>
      </n>
      <n v="968326.76" in="0">
        <tpls c="4">
          <tpl fld="2" item="17"/>
          <tpl fld="5" item="251"/>
          <tpl fld="3" item="9"/>
          <tpl fld="0" item="1"/>
        </tpls>
      </n>
      <n v="316838.58" in="0">
        <tpls c="4">
          <tpl fld="2" item="17"/>
          <tpl fld="5" item="251"/>
          <tpl fld="3" item="7"/>
          <tpl fld="0" item="1"/>
        </tpls>
      </n>
      <m>
        <tpls c="4">
          <tpl fld="2" item="17"/>
          <tpl fld="5" item="251"/>
          <tpl fld="3" item="2"/>
          <tpl fld="0" item="1"/>
        </tpls>
      </m>
      <m>
        <tpls c="4">
          <tpl fld="2" item="17"/>
          <tpl fld="5" item="251"/>
          <tpl fld="3" item="5"/>
          <tpl fld="0" item="1"/>
        </tpls>
      </m>
      <n v="279507.73" in="0">
        <tpls c="4">
          <tpl fld="2" item="17"/>
          <tpl fld="5" item="251"/>
          <tpl fld="3" item="8"/>
          <tpl fld="0" item="1"/>
        </tpls>
      </n>
      <n v="5897170.6799999997" in="0">
        <tpls c="4">
          <tpl fld="2" item="17"/>
          <tpl fld="5" item="251"/>
          <tpl fld="3" item="1"/>
          <tpl fld="0" item="1"/>
        </tpls>
      </n>
      <n v="541053.27" in="0">
        <tpls c="4">
          <tpl fld="2" item="17"/>
          <tpl fld="5" item="251"/>
          <tpl fld="3" item="6"/>
          <tpl fld="0" item="1"/>
        </tpls>
      </n>
      <n v="1245.54" in="0">
        <tpls c="3">
          <tpl fld="1" item="19"/>
          <tpl fld="4" item="241"/>
          <tpl fld="0" item="0"/>
        </tpls>
      </n>
      <n v="235141.41" in="0">
        <tpls c="4">
          <tpl fld="2" item="18"/>
          <tpl fld="5" item="251"/>
          <tpl fld="3" item="7"/>
          <tpl fld="0" item="1"/>
        </tpls>
      </n>
      <n v="3198256.37" in="0">
        <tpls c="4">
          <tpl fld="2" item="18"/>
          <tpl fld="5" item="251"/>
          <tpl fld="3" item="3"/>
          <tpl fld="0" item="1"/>
        </tpls>
      </n>
      <n v="561027.81999999995" in="0">
        <tpls c="4">
          <tpl fld="2" item="18"/>
          <tpl fld="5" item="251"/>
          <tpl fld="3" item="6"/>
          <tpl fld="0" item="1"/>
        </tpls>
      </n>
      <n v="982210.35" in="0">
        <tpls c="4">
          <tpl fld="2" item="18"/>
          <tpl fld="5" item="251"/>
          <tpl fld="3" item="9"/>
          <tpl fld="0" item="1"/>
        </tpls>
      </n>
      <m>
        <tpls c="4">
          <tpl fld="2" item="18"/>
          <tpl fld="5" item="251"/>
          <tpl fld="3" item="2"/>
          <tpl fld="0" item="1"/>
        </tpls>
      </m>
      <n v="233550.89" in="0">
        <tpls c="4">
          <tpl fld="2" item="18"/>
          <tpl fld="5" item="251"/>
          <tpl fld="3" item="0"/>
          <tpl fld="0" item="1"/>
        </tpls>
      </n>
      <n v="6003666.1600000001" in="0">
        <tpls c="4">
          <tpl fld="2" item="18"/>
          <tpl fld="5" item="251"/>
          <tpl fld="3" item="1"/>
          <tpl fld="0" item="1"/>
        </tpls>
      </n>
      <m>
        <tpls c="4">
          <tpl fld="2" item="18"/>
          <tpl fld="5" item="251"/>
          <tpl fld="3" item="4"/>
          <tpl fld="0" item="1"/>
        </tpls>
      </m>
      <m>
        <tpls c="4">
          <tpl fld="2" item="18"/>
          <tpl fld="5" item="251"/>
          <tpl fld="3" item="5"/>
          <tpl fld="0" item="1"/>
        </tpls>
      </m>
      <n v="1295.3499999999999" in="0">
        <tpls c="3">
          <tpl fld="1" item="20"/>
          <tpl fld="4" item="241"/>
          <tpl fld="0" item="0"/>
        </tpls>
      </n>
      <n v="267583.71000000002" in="0">
        <tpls c="4">
          <tpl fld="2" item="18"/>
          <tpl fld="5" item="251"/>
          <tpl fld="3" item="8"/>
          <tpl fld="0" item="1"/>
        </tpls>
      </n>
      <n v="244950.48" in="0">
        <tpls c="4">
          <tpl fld="2" item="19"/>
          <tpl fld="5" item="251"/>
          <tpl fld="3" item="0"/>
          <tpl fld="0" item="1"/>
        </tpls>
      </n>
      <n v="6080951.79" in="0">
        <tpls c="4">
          <tpl fld="2" item="19"/>
          <tpl fld="5" item="251"/>
          <tpl fld="3" item="1"/>
          <tpl fld="0" item="1"/>
        </tpls>
      </n>
      <m>
        <tpls c="4">
          <tpl fld="2" item="19"/>
          <tpl fld="5" item="251"/>
          <tpl fld="3" item="4"/>
          <tpl fld="0" item="1"/>
        </tpls>
      </m>
      <n v="1320.05" in="0">
        <tpls c="3">
          <tpl fld="1" item="21"/>
          <tpl fld="4" item="241"/>
          <tpl fld="0" item="0"/>
        </tpls>
      </n>
      <n v="729035.78" in="0">
        <tpls c="4">
          <tpl fld="2" item="19"/>
          <tpl fld="5" item="251"/>
          <tpl fld="3" item="6"/>
          <tpl fld="0" item="1"/>
        </tpls>
      </n>
      <n v="1041617.38" in="0">
        <tpls c="4">
          <tpl fld="2" item="19"/>
          <tpl fld="5" item="251"/>
          <tpl fld="3" item="9"/>
          <tpl fld="0" item="1"/>
        </tpls>
      </n>
      <n v="231144.81" in="0">
        <tpls c="4">
          <tpl fld="2" item="19"/>
          <tpl fld="5" item="251"/>
          <tpl fld="3" item="7"/>
          <tpl fld="0" item="1"/>
        </tpls>
      </n>
      <m>
        <tpls c="4">
          <tpl fld="2" item="19"/>
          <tpl fld="5" item="251"/>
          <tpl fld="3" item="5"/>
          <tpl fld="0" item="1"/>
        </tpls>
      </m>
      <n v="269102.8" in="0">
        <tpls c="4">
          <tpl fld="2" item="19"/>
          <tpl fld="5" item="251"/>
          <tpl fld="3" item="8"/>
          <tpl fld="0" item="1"/>
        </tpls>
      </n>
      <m>
        <tpls c="4">
          <tpl fld="2" item="19"/>
          <tpl fld="5" item="251"/>
          <tpl fld="3" item="2"/>
          <tpl fld="0" item="1"/>
        </tpls>
      </m>
      <n v="3420734.55" in="0">
        <tpls c="4">
          <tpl fld="2" item="19"/>
          <tpl fld="5" item="251"/>
          <tpl fld="3" item="3"/>
          <tpl fld="0" item="1"/>
        </tpls>
      </n>
      <n v="282855.23" in="0">
        <tpls c="4">
          <tpl fld="2" item="20"/>
          <tpl fld="5" item="251"/>
          <tpl fld="3" item="7"/>
          <tpl fld="0" item="1"/>
        </tpls>
      </n>
      <n v="1312.02" in="0">
        <tpls c="3">
          <tpl fld="1" item="22"/>
          <tpl fld="4" item="241"/>
          <tpl fld="0" item="0"/>
        </tpls>
      </n>
      <n v="3496068.21" in="0">
        <tpls c="4">
          <tpl fld="2" item="20"/>
          <tpl fld="5" item="251"/>
          <tpl fld="3" item="3"/>
          <tpl fld="0" item="1"/>
        </tpls>
      </n>
      <n v="793612.82" in="0">
        <tpls c="4">
          <tpl fld="2" item="20"/>
          <tpl fld="5" item="251"/>
          <tpl fld="3" item="6"/>
          <tpl fld="0" item="1"/>
        </tpls>
      </n>
      <n v="1062901.69" in="0">
        <tpls c="4">
          <tpl fld="2" item="20"/>
          <tpl fld="5" item="251"/>
          <tpl fld="3" item="9"/>
          <tpl fld="0" item="1"/>
        </tpls>
      </n>
      <m>
        <tpls c="4">
          <tpl fld="2" item="20"/>
          <tpl fld="5" item="251"/>
          <tpl fld="3" item="2"/>
          <tpl fld="0" item="1"/>
        </tpls>
      </m>
      <m>
        <tpls c="4">
          <tpl fld="2" item="20"/>
          <tpl fld="5" item="251"/>
          <tpl fld="3" item="4"/>
          <tpl fld="0" item="1"/>
        </tpls>
      </m>
      <m>
        <tpls c="4">
          <tpl fld="2" item="20"/>
          <tpl fld="5" item="251"/>
          <tpl fld="3" item="5"/>
          <tpl fld="0" item="1"/>
        </tpls>
      </m>
      <n v="371241.47" in="0">
        <tpls c="4">
          <tpl fld="2" item="20"/>
          <tpl fld="5" item="251"/>
          <tpl fld="3" item="8"/>
          <tpl fld="0" item="1"/>
        </tpls>
      </n>
      <n v="233013.34" in="0">
        <tpls c="4">
          <tpl fld="2" item="20"/>
          <tpl fld="5" item="251"/>
          <tpl fld="3" item="0"/>
          <tpl fld="0" item="1"/>
        </tpls>
      </n>
      <n v="6300433.1600000001" in="0">
        <tpls c="4">
          <tpl fld="2" item="20"/>
          <tpl fld="5" item="251"/>
          <tpl fld="3" item="1"/>
          <tpl fld="0" item="1"/>
        </tpls>
      </n>
      <n v="1094169.3600000001" in="0">
        <tpls c="4">
          <tpl fld="2" item="21"/>
          <tpl fld="5" item="251"/>
          <tpl fld="3" item="9"/>
          <tpl fld="0" item="1"/>
        </tpls>
      </n>
      <n v="397554.82" in="0">
        <tpls c="4">
          <tpl fld="2" item="21"/>
          <tpl fld="5" item="251"/>
          <tpl fld="3" item="8"/>
          <tpl fld="0" item="1"/>
        </tpls>
      </n>
      <m>
        <tpls c="4">
          <tpl fld="2" item="21"/>
          <tpl fld="5" item="251"/>
          <tpl fld="3" item="5"/>
          <tpl fld="0" item="1"/>
        </tpls>
      </m>
      <n v="253656.33" in="0">
        <tpls c="4">
          <tpl fld="2" item="21"/>
          <tpl fld="5" item="251"/>
          <tpl fld="3" item="0"/>
          <tpl fld="0" item="1"/>
        </tpls>
      </n>
      <m>
        <tpls c="4">
          <tpl fld="2" item="21"/>
          <tpl fld="5" item="251"/>
          <tpl fld="3" item="4"/>
          <tpl fld="0" item="1"/>
        </tpls>
      </m>
      <n v="6787.93" in="0">
        <tpls c="4">
          <tpl fld="2" item="21"/>
          <tpl fld="5" item="251"/>
          <tpl fld="3" item="2"/>
          <tpl fld="0" item="1"/>
        </tpls>
      </n>
      <n v="812663.99" in="0">
        <tpls c="4">
          <tpl fld="2" item="21"/>
          <tpl fld="5" item="251"/>
          <tpl fld="3" item="6"/>
          <tpl fld="0" item="1"/>
        </tpls>
      </n>
      <n v="7099251.5" in="0">
        <tpls c="4">
          <tpl fld="2" item="21"/>
          <tpl fld="5" item="251"/>
          <tpl fld="3" item="1"/>
          <tpl fld="0" item="1"/>
        </tpls>
      </n>
      <n v="4005471.72" in="0">
        <tpls c="4">
          <tpl fld="2" item="21"/>
          <tpl fld="5" item="251"/>
          <tpl fld="3" item="3"/>
          <tpl fld="0" item="1"/>
        </tpls>
      </n>
      <n v="267372.26" in="0">
        <tpls c="4">
          <tpl fld="2" item="21"/>
          <tpl fld="5" item="251"/>
          <tpl fld="3" item="7"/>
          <tpl fld="0" item="1"/>
        </tpls>
      </n>
      <n v="1313.72" in="0">
        <tpls c="3">
          <tpl fld="1" item="23"/>
          <tpl fld="4" item="241"/>
          <tpl fld="0" item="0"/>
        </tpls>
      </n>
      <n v="27100.58" in="0">
        <tpls c="4">
          <tpl fld="2" item="22"/>
          <tpl fld="5" item="251"/>
          <tpl fld="3" item="2"/>
          <tpl fld="0" item="1"/>
        </tpls>
      </n>
      <n v="255998.18" in="0">
        <tpls c="4">
          <tpl fld="2" item="22"/>
          <tpl fld="5" item="251"/>
          <tpl fld="3" item="0"/>
          <tpl fld="0" item="1"/>
        </tpls>
      </n>
      <n v="1243789.1200000001" in="0">
        <tpls c="4">
          <tpl fld="2" item="22"/>
          <tpl fld="5" item="251"/>
          <tpl fld="3" item="9"/>
          <tpl fld="0" item="1"/>
        </tpls>
      </n>
      <m>
        <tpls c="4">
          <tpl fld="2" item="22"/>
          <tpl fld="5" item="251"/>
          <tpl fld="3" item="4"/>
          <tpl fld="0" item="1"/>
        </tpls>
      </m>
      <n v="287813.71000000002" in="0">
        <tpls c="4">
          <tpl fld="2" item="22"/>
          <tpl fld="5" item="251"/>
          <tpl fld="3" item="8"/>
          <tpl fld="0" item="1"/>
        </tpls>
      </n>
      <n v="887853.88" in="0">
        <tpls c="4">
          <tpl fld="2" item="22"/>
          <tpl fld="5" item="251"/>
          <tpl fld="3" item="6"/>
          <tpl fld="0" item="1"/>
        </tpls>
      </n>
      <n v="3883770.81" in="0">
        <tpls c="4">
          <tpl fld="2" item="22"/>
          <tpl fld="5" item="251"/>
          <tpl fld="3" item="3"/>
          <tpl fld="0" item="1"/>
        </tpls>
      </n>
      <n v="7179690.8899999997" in="0">
        <tpls c="4">
          <tpl fld="2" item="22"/>
          <tpl fld="5" item="251"/>
          <tpl fld="3" item="1"/>
          <tpl fld="0" item="1"/>
        </tpls>
      </n>
      <n v="328294.15000000002" in="0">
        <tpls c="4">
          <tpl fld="2" item="22"/>
          <tpl fld="5" item="251"/>
          <tpl fld="3" item="7"/>
          <tpl fld="0" item="1"/>
        </tpls>
      </n>
      <m>
        <tpls c="4">
          <tpl fld="2" item="22"/>
          <tpl fld="5" item="251"/>
          <tpl fld="3" item="5"/>
          <tpl fld="0" item="1"/>
        </tpls>
      </m>
      <n v="1288.8900000000001" in="0">
        <tpls c="3">
          <tpl fld="1" item="24"/>
          <tpl fld="4" item="241"/>
          <tpl fld="0" item="0"/>
        </tpls>
      </n>
      <m>
        <tpls c="4">
          <tpl fld="2" item="23"/>
          <tpl fld="5" item="251"/>
          <tpl fld="3" item="4"/>
          <tpl fld="0" item="1"/>
        </tpls>
      </m>
      <n v="7774319.9699999997" in="0">
        <tpls c="4">
          <tpl fld="2" item="23"/>
          <tpl fld="5" item="251"/>
          <tpl fld="3" item="1"/>
          <tpl fld="0" item="1"/>
        </tpls>
      </n>
      <m>
        <tpls c="4">
          <tpl fld="2" item="23"/>
          <tpl fld="5" item="251"/>
          <tpl fld="3" item="5"/>
          <tpl fld="0" item="1"/>
        </tpls>
      </m>
      <n v="352253.55" in="0">
        <tpls c="4">
          <tpl fld="2" item="23"/>
          <tpl fld="5" item="251"/>
          <tpl fld="3" item="8"/>
          <tpl fld="0" item="1"/>
        </tpls>
      </n>
      <n v="1286.54" in="0">
        <tpls c="3">
          <tpl fld="1" item="25"/>
          <tpl fld="4" item="241"/>
          <tpl fld="0" item="0"/>
        </tpls>
      </n>
      <n v="268712.12" in="0">
        <tpls c="4">
          <tpl fld="2" item="23"/>
          <tpl fld="5" item="251"/>
          <tpl fld="3" item="0"/>
          <tpl fld="0" item="1"/>
        </tpls>
      </n>
      <m>
        <tpls c="4">
          <tpl fld="2" item="23"/>
          <tpl fld="5" item="251"/>
          <tpl fld="3" item="2"/>
          <tpl fld="0" item="1"/>
        </tpls>
      </m>
      <n v="1365371.8" in="0">
        <tpls c="4">
          <tpl fld="2" item="23"/>
          <tpl fld="5" item="251"/>
          <tpl fld="3" item="9"/>
          <tpl fld="0" item="1"/>
        </tpls>
      </n>
      <n v="4069461.14" in="0">
        <tpls c="4">
          <tpl fld="2" item="23"/>
          <tpl fld="5" item="251"/>
          <tpl fld="3" item="3"/>
          <tpl fld="0" item="1"/>
        </tpls>
      </n>
      <n v="1121525.6100000001" in="0">
        <tpls c="4">
          <tpl fld="2" item="23"/>
          <tpl fld="5" item="251"/>
          <tpl fld="3" item="6"/>
          <tpl fld="0" item="1"/>
        </tpls>
      </n>
      <n v="376535.15" in="0">
        <tpls c="4">
          <tpl fld="2" item="23"/>
          <tpl fld="5" item="251"/>
          <tpl fld="3" item="7"/>
          <tpl fld="0" item="1"/>
        </tpls>
      </n>
      <n v="4431935.7" in="0">
        <tpls c="4">
          <tpl fld="2" item="24"/>
          <tpl fld="5" item="251"/>
          <tpl fld="3" item="3"/>
          <tpl fld="0" item="1"/>
        </tpls>
      </n>
      <m>
        <tpls c="4">
          <tpl fld="2" item="24"/>
          <tpl fld="5" item="251"/>
          <tpl fld="3" item="4"/>
          <tpl fld="0" item="1"/>
        </tpls>
      </m>
      <n v="427510.21" in="0">
        <tpls c="4">
          <tpl fld="2" item="24"/>
          <tpl fld="5" item="251"/>
          <tpl fld="3" item="8"/>
          <tpl fld="0" item="1"/>
        </tpls>
      </n>
      <n v="440942.26" in="0">
        <tpls c="4">
          <tpl fld="2" item="24"/>
          <tpl fld="5" item="251"/>
          <tpl fld="3" item="7"/>
          <tpl fld="0" item="1"/>
        </tpls>
      </n>
      <m>
        <tpls c="4">
          <tpl fld="2" item="24"/>
          <tpl fld="5" item="251"/>
          <tpl fld="3" item="2"/>
          <tpl fld="0" item="1"/>
        </tpls>
      </m>
      <m>
        <tpls c="4">
          <tpl fld="2" item="24"/>
          <tpl fld="5" item="251"/>
          <tpl fld="3" item="5"/>
          <tpl fld="0" item="1"/>
        </tpls>
      </m>
      <n v="250927.04" in="0">
        <tpls c="4">
          <tpl fld="2" item="24"/>
          <tpl fld="5" item="251"/>
          <tpl fld="3" item="0"/>
          <tpl fld="0" item="1"/>
        </tpls>
      </n>
      <n v="1220158.72" in="0">
        <tpls c="4">
          <tpl fld="2" item="24"/>
          <tpl fld="5" item="251"/>
          <tpl fld="3" item="6"/>
          <tpl fld="0" item="1"/>
        </tpls>
      </n>
      <n v="8415326.9399999995" in="0">
        <tpls c="4">
          <tpl fld="2" item="24"/>
          <tpl fld="5" item="251"/>
          <tpl fld="3" item="1"/>
          <tpl fld="0" item="1"/>
        </tpls>
      </n>
      <n v="1639703.02" in="0">
        <tpls c="4">
          <tpl fld="2" item="24"/>
          <tpl fld="5" item="251"/>
          <tpl fld="3" item="9"/>
          <tpl fld="0" item="1"/>
        </tpls>
      </n>
      <n v="1271.32" in="0">
        <tpls c="3">
          <tpl fld="1" item="26"/>
          <tpl fld="4" item="241"/>
          <tpl fld="0" item="0"/>
        </tpls>
      </n>
      <n v="8650952.0299999993" in="0">
        <tpls c="4">
          <tpl fld="2" item="25"/>
          <tpl fld="5" item="251"/>
          <tpl fld="3" item="1"/>
          <tpl fld="0" item="1"/>
        </tpls>
      </n>
      <n v="1245837.8600000001" in="0">
        <tpls c="4">
          <tpl fld="2" item="25"/>
          <tpl fld="5" item="251"/>
          <tpl fld="3" item="6"/>
          <tpl fld="0" item="1"/>
        </tpls>
      </n>
      <m>
        <tpls c="4">
          <tpl fld="2" item="25"/>
          <tpl fld="5" item="251"/>
          <tpl fld="3" item="5"/>
          <tpl fld="0" item="1"/>
        </tpls>
      </m>
      <n v="327961.62" in="0">
        <tpls c="4">
          <tpl fld="2" item="25"/>
          <tpl fld="5" item="251"/>
          <tpl fld="3" item="0"/>
          <tpl fld="0" item="1"/>
        </tpls>
      </n>
      <n v="302973.92" in="0">
        <tpls c="4">
          <tpl fld="2" item="25"/>
          <tpl fld="5" item="251"/>
          <tpl fld="3" item="2"/>
          <tpl fld="0" item="1"/>
        </tpls>
      </n>
      <n v="529063.59" in="0">
        <tpls c="4">
          <tpl fld="2" item="25"/>
          <tpl fld="5" item="251"/>
          <tpl fld="3" item="7"/>
          <tpl fld="0" item="1"/>
        </tpls>
      </n>
      <n v="3861324.07" in="0">
        <tpls c="4">
          <tpl fld="2" item="25"/>
          <tpl fld="5" item="251"/>
          <tpl fld="3" item="3"/>
          <tpl fld="0" item="1"/>
        </tpls>
      </n>
      <m>
        <tpls c="4">
          <tpl fld="2" item="25"/>
          <tpl fld="5" item="251"/>
          <tpl fld="3" item="4"/>
          <tpl fld="0" item="1"/>
        </tpls>
      </m>
      <n v="373981.18" in="0">
        <tpls c="4">
          <tpl fld="2" item="25"/>
          <tpl fld="5" item="251"/>
          <tpl fld="3" item="8"/>
          <tpl fld="0" item="1"/>
        </tpls>
      </n>
      <n v="1747494.03" in="0">
        <tpls c="4">
          <tpl fld="2" item="25"/>
          <tpl fld="5" item="251"/>
          <tpl fld="3" item="9"/>
          <tpl fld="0" item="1"/>
        </tpls>
      </n>
      <n v="1224.0899999999999" in="0">
        <tpls c="3">
          <tpl fld="1" item="27"/>
          <tpl fld="4" item="241"/>
          <tpl fld="0" item="0"/>
        </tpls>
      </n>
      <m>
        <tpls c="4">
          <tpl fld="2" item="26"/>
          <tpl fld="5" item="251"/>
          <tpl fld="3" item="2"/>
          <tpl fld="0" item="1"/>
        </tpls>
      </m>
      <n v="4439553.32" in="0">
        <tpls c="4">
          <tpl fld="2" item="26"/>
          <tpl fld="5" item="251"/>
          <tpl fld="3" item="3"/>
          <tpl fld="0" item="1"/>
        </tpls>
      </n>
      <m>
        <tpls c="4">
          <tpl fld="2" item="26"/>
          <tpl fld="5" item="251"/>
          <tpl fld="3" item="5"/>
          <tpl fld="0" item="1"/>
        </tpls>
      </m>
      <n v="485694.98" in="0">
        <tpls c="4">
          <tpl fld="2" item="26"/>
          <tpl fld="5" item="251"/>
          <tpl fld="3" item="7"/>
          <tpl fld="0" item="1"/>
        </tpls>
      </n>
      <n v="440618.96" in="0">
        <tpls c="4">
          <tpl fld="2" item="26"/>
          <tpl fld="5" item="251"/>
          <tpl fld="3" item="4"/>
          <tpl fld="0" item="1"/>
        </tpls>
      </n>
      <n v="1230586.49" in="0">
        <tpls c="4">
          <tpl fld="2" item="26"/>
          <tpl fld="5" item="251"/>
          <tpl fld="3" item="6"/>
          <tpl fld="0" item="1"/>
        </tpls>
      </n>
      <n v="8203919.8300000001" in="0">
        <tpls c="4">
          <tpl fld="2" item="26"/>
          <tpl fld="5" item="251"/>
          <tpl fld="3" item="1"/>
          <tpl fld="0" item="1"/>
        </tpls>
      </n>
      <n v="1669752.08" in="0">
        <tpls c="4">
          <tpl fld="2" item="26"/>
          <tpl fld="5" item="251"/>
          <tpl fld="3" item="9"/>
          <tpl fld="0" item="1"/>
        </tpls>
      </n>
      <n v="400310.33" in="0">
        <tpls c="4">
          <tpl fld="2" item="26"/>
          <tpl fld="5" item="251"/>
          <tpl fld="3" item="8"/>
          <tpl fld="0" item="1"/>
        </tpls>
      </n>
      <n v="433266.74" in="0">
        <tpls c="4">
          <tpl fld="2" item="26"/>
          <tpl fld="5" item="251"/>
          <tpl fld="3" item="0"/>
          <tpl fld="0" item="1"/>
        </tpls>
      </n>
      <n v="1264.47" in="0">
        <tpls c="3">
          <tpl fld="1" item="28"/>
          <tpl fld="4" item="241"/>
          <tpl fld="0" item="0"/>
        </tpls>
      </n>
      <n v="183992.33" in="0">
        <tpls c="4">
          <tpl fld="2" item="27"/>
          <tpl fld="5" item="251"/>
          <tpl fld="3" item="4"/>
          <tpl fld="0" item="1"/>
        </tpls>
      </n>
      <n v="391573.94" in="0">
        <tpls c="4">
          <tpl fld="2" item="27"/>
          <tpl fld="5" item="251"/>
          <tpl fld="3" item="8"/>
          <tpl fld="0" item="1"/>
        </tpls>
      </n>
      <m>
        <tpls c="4">
          <tpl fld="2" item="27"/>
          <tpl fld="5" item="251"/>
          <tpl fld="3" item="5"/>
          <tpl fld="0" item="1"/>
        </tpls>
      </m>
      <n v="444653.8" in="0">
        <tpls c="4">
          <tpl fld="2" item="27"/>
          <tpl fld="5" item="251"/>
          <tpl fld="3" item="7"/>
          <tpl fld="0" item="1"/>
        </tpls>
      </n>
      <n v="9211230.4100000001" in="0">
        <tpls c="4">
          <tpl fld="2" item="27"/>
          <tpl fld="5" item="251"/>
          <tpl fld="3" item="1"/>
          <tpl fld="0" item="1"/>
        </tpls>
      </n>
      <n v="318913.31" in="0">
        <tpls c="4">
          <tpl fld="2" item="27"/>
          <tpl fld="5" item="251"/>
          <tpl fld="3" item="0"/>
          <tpl fld="0" item="1"/>
        </tpls>
      </n>
      <n v="1328721.82" in="0">
        <tpls c="4">
          <tpl fld="2" item="27"/>
          <tpl fld="5" item="251"/>
          <tpl fld="3" item="6"/>
          <tpl fld="0" item="1"/>
        </tpls>
      </n>
      <n v="4950292.95" in="0">
        <tpls c="4">
          <tpl fld="2" item="27"/>
          <tpl fld="5" item="251"/>
          <tpl fld="3" item="3"/>
          <tpl fld="0" item="1"/>
        </tpls>
      </n>
      <m>
        <tpls c="4">
          <tpl fld="2" item="27"/>
          <tpl fld="5" item="251"/>
          <tpl fld="3" item="2"/>
          <tpl fld="0" item="1"/>
        </tpls>
      </m>
      <n v="1608405.35" in="0">
        <tpls c="4">
          <tpl fld="2" item="27"/>
          <tpl fld="5" item="251"/>
          <tpl fld="3" item="9"/>
          <tpl fld="0" item="1"/>
        </tpls>
      </n>
      <n v="1293.28" in="0">
        <tpls c="3">
          <tpl fld="1" item="29"/>
          <tpl fld="4" item="241"/>
          <tpl fld="0" item="0"/>
        </tpls>
      </n>
      <m>
        <tpls c="4">
          <tpl fld="2" item="28"/>
          <tpl fld="5" item="251"/>
          <tpl fld="3" item="5"/>
          <tpl fld="0" item="1"/>
        </tpls>
      </m>
      <m>
        <tpls c="4">
          <tpl fld="2" item="28"/>
          <tpl fld="5" item="251"/>
          <tpl fld="3" item="2"/>
          <tpl fld="0" item="1"/>
        </tpls>
      </m>
      <n v="1352451.85" in="0">
        <tpls c="4">
          <tpl fld="2" item="28"/>
          <tpl fld="5" item="251"/>
          <tpl fld="3" item="6"/>
          <tpl fld="0" item="1"/>
        </tpls>
      </n>
      <n v="2413358.42" in="0">
        <tpls c="4">
          <tpl fld="2" item="28"/>
          <tpl fld="5" item="251"/>
          <tpl fld="3" item="4"/>
          <tpl fld="0" item="1"/>
        </tpls>
      </n>
      <n v="11176885.27" in="0">
        <tpls c="4">
          <tpl fld="2" item="28"/>
          <tpl fld="5" item="251"/>
          <tpl fld="3" item="1"/>
          <tpl fld="0" item="1"/>
        </tpls>
      </n>
      <n v="5139365.5199999996" in="0">
        <tpls c="4">
          <tpl fld="2" item="28"/>
          <tpl fld="5" item="251"/>
          <tpl fld="3" item="3"/>
          <tpl fld="0" item="1"/>
        </tpls>
      </n>
      <n v="1954809.39" in="0">
        <tpls c="4">
          <tpl fld="2" item="28"/>
          <tpl fld="5" item="251"/>
          <tpl fld="3" item="9"/>
          <tpl fld="0" item="1"/>
        </tpls>
      </n>
      <n v="178303.15" in="0">
        <tpls c="4">
          <tpl fld="2" item="28"/>
          <tpl fld="5" item="251"/>
          <tpl fld="3" item="8"/>
          <tpl fld="0" item="1"/>
        </tpls>
      </n>
      <n v="609885.38" in="0">
        <tpls c="4">
          <tpl fld="2" item="28"/>
          <tpl fld="5" item="251"/>
          <tpl fld="3" item="0"/>
          <tpl fld="0" item="1"/>
        </tpls>
      </n>
      <n v="539997.93999999994" in="0">
        <tpls c="4">
          <tpl fld="2" item="28"/>
          <tpl fld="5" item="251"/>
          <tpl fld="3" item="7"/>
          <tpl fld="0" item="1"/>
        </tpls>
      </n>
      <n v="1382625.02" in="0">
        <tpls c="4">
          <tpl fld="2" item="0"/>
          <tpl fld="5" item="251"/>
          <tpl fld="3" item="6"/>
          <tpl fld="0" item="1"/>
        </tpls>
      </n>
      <n v="592134.01" in="0">
        <tpls c="4">
          <tpl fld="2" item="0"/>
          <tpl fld="5" item="251"/>
          <tpl fld="3" item="7"/>
          <tpl fld="0" item="1"/>
        </tpls>
      </n>
      <n v="108112.56" in="0">
        <tpls c="4">
          <tpl fld="2" item="0"/>
          <tpl fld="5" item="251"/>
          <tpl fld="3" item="8"/>
          <tpl fld="0" item="1"/>
        </tpls>
      </n>
      <m>
        <tpls c="4">
          <tpl fld="2" item="0"/>
          <tpl fld="5" item="251"/>
          <tpl fld="3" item="5"/>
          <tpl fld="0" item="1"/>
        </tpls>
      </m>
      <n v="161630.54" in="0">
        <tpls c="4">
          <tpl fld="2" item="0"/>
          <tpl fld="5" item="251"/>
          <tpl fld="3" item="4"/>
          <tpl fld="0" item="1"/>
        </tpls>
      </n>
      <n v="10720669.279999999" in="0">
        <tpls c="4">
          <tpl fld="2" item="0"/>
          <tpl fld="5" item="251"/>
          <tpl fld="3" item="1"/>
          <tpl fld="0" item="1"/>
        </tpls>
      </n>
      <n v="5817511.4199999999" in="0">
        <tpls c="4">
          <tpl fld="2" item="0"/>
          <tpl fld="5" item="251"/>
          <tpl fld="3" item="3"/>
          <tpl fld="0" item="1"/>
        </tpls>
      </n>
      <n v="655419.43999999994" in="0">
        <tpls c="4">
          <tpl fld="2" item="0"/>
          <tpl fld="5" item="251"/>
          <tpl fld="3" item="0"/>
          <tpl fld="0" item="1"/>
        </tpls>
      </n>
      <m>
        <tpls c="4">
          <tpl fld="2" item="0"/>
          <tpl fld="5" item="251"/>
          <tpl fld="3" item="2"/>
          <tpl fld="0" item="1"/>
        </tpls>
      </m>
      <n v="589595" in="0">
        <tpls c="4">
          <tpl fld="2" item="29"/>
          <tpl fld="5" item="251"/>
          <tpl fld="3" item="7"/>
          <tpl fld="0" item="1"/>
        </tpls>
      </n>
      <n v="728190" in="0">
        <tpls c="4">
          <tpl fld="2" item="29"/>
          <tpl fld="5" item="251"/>
          <tpl fld="3" item="0"/>
          <tpl fld="0" item="1"/>
        </tpls>
      </n>
      <n v="487188" in="0">
        <tpls c="4">
          <tpl fld="2" item="29"/>
          <tpl fld="5" item="251"/>
          <tpl fld="3" item="8"/>
          <tpl fld="0" item="1"/>
        </tpls>
      </n>
      <m>
        <tpls c="4">
          <tpl fld="2" item="29"/>
          <tpl fld="5" item="251"/>
          <tpl fld="3" item="5"/>
          <tpl fld="0" item="1"/>
        </tpls>
      </m>
      <n v="2281215" in="0">
        <tpls c="4">
          <tpl fld="2" item="29"/>
          <tpl fld="5" item="251"/>
          <tpl fld="3" item="9"/>
          <tpl fld="0" item="1"/>
        </tpls>
      </n>
      <n v="11519825" in="0">
        <tpls c="4">
          <tpl fld="2" item="29"/>
          <tpl fld="5" item="251"/>
          <tpl fld="3" item="1"/>
          <tpl fld="0" item="1"/>
        </tpls>
      </n>
      <n v="1485276" in="0">
        <tpls c="4">
          <tpl fld="2" item="29"/>
          <tpl fld="5" item="251"/>
          <tpl fld="3" item="6"/>
          <tpl fld="0" item="1"/>
        </tpls>
      </n>
      <n v="6111665" in="0">
        <tpls c="4">
          <tpl fld="2" item="29"/>
          <tpl fld="5" item="251"/>
          <tpl fld="3" item="3"/>
          <tpl fld="0" item="1"/>
        </tpls>
      </n>
      <m>
        <tpls c="4">
          <tpl fld="2" item="29"/>
          <tpl fld="5" item="251"/>
          <tpl fld="3" item="2"/>
          <tpl fld="0" item="1"/>
        </tpls>
      </m>
      <m>
        <tpls c="4">
          <tpl fld="2" item="29"/>
          <tpl fld="5" item="251"/>
          <tpl fld="3" item="4"/>
          <tpl fld="0" item="1"/>
        </tpls>
      </m>
      <n v="53049.56" in="0">
        <tpls c="3">
          <tpl fld="6" item="1"/>
          <tpl fld="1" item="2"/>
          <tpl fld="0" item="0"/>
        </tpls>
      </n>
      <n v="52426.61" in="0">
        <tpls c="3">
          <tpl fld="6" item="1"/>
          <tpl fld="1" item="3"/>
          <tpl fld="0" item="0"/>
        </tpls>
      </n>
      <n v="29481244.069999993" in="0">
        <tpls c="4">
          <tpl fld="6" item="1"/>
          <tpl fld="2" item="2"/>
          <tpl fld="3" item="9"/>
          <tpl fld="0" item="1"/>
        </tpls>
      </n>
      <n v="1054079.92" in="0">
        <tpls c="4">
          <tpl fld="6" item="1"/>
          <tpl fld="2" item="1"/>
          <tpl fld="3" item="2"/>
          <tpl fld="0" item="1"/>
        </tpls>
      </n>
      <n v="11846297.920000004" in="0">
        <tpls c="4">
          <tpl fld="6" item="1"/>
          <tpl fld="2" item="1"/>
          <tpl fld="3" item="6"/>
          <tpl fld="0" item="1"/>
        </tpls>
      </n>
      <n v="8406752.9700000025" in="0">
        <tpls c="4">
          <tpl fld="6" item="1"/>
          <tpl fld="2" item="2"/>
          <tpl fld="3" item="8"/>
          <tpl fld="0" item="1"/>
        </tpls>
      </n>
      <n v="78874324.969999969" in="0">
        <tpls c="4">
          <tpl fld="6" item="1"/>
          <tpl fld="2" item="2"/>
          <tpl fld="3" item="3"/>
          <tpl fld="0" item="1"/>
        </tpls>
      </n>
      <n v="13344751.91" in="0">
        <tpls c="4">
          <tpl fld="6" item="1"/>
          <tpl fld="2" item="2"/>
          <tpl fld="3" item="0"/>
          <tpl fld="0" item="1"/>
        </tpls>
      </n>
      <m>
        <tpls c="4">
          <tpl fld="6" item="1"/>
          <tpl fld="2" item="1"/>
          <tpl fld="3" item="4"/>
          <tpl fld="0" item="1"/>
        </tpls>
      </m>
      <n v="171362544.95000005" in="0">
        <tpls c="4">
          <tpl fld="6" item="1"/>
          <tpl fld="2" item="1"/>
          <tpl fld="3" item="1"/>
          <tpl fld="0" item="1"/>
        </tpls>
      </n>
      <m in="0">
        <tpls c="4">
          <tpl fld="6" item="1"/>
          <tpl fld="2" item="2"/>
          <tpl fld="3" item="5"/>
          <tpl fld="0" item="1"/>
        </tpls>
      </m>
      <n v="25227288.939999994" in="0">
        <tpls c="4">
          <tpl fld="6" item="1"/>
          <tpl fld="2" item="1"/>
          <tpl fld="3" item="9"/>
          <tpl fld="0" item="1"/>
        </tpls>
      </n>
      <n v="67746930.720000014" in="0">
        <tpls c="4">
          <tpl fld="6" item="1"/>
          <tpl fld="2" item="1"/>
          <tpl fld="3" item="3"/>
          <tpl fld="0" item="1"/>
        </tpls>
      </n>
      <n v="11524561.740000002" in="0">
        <tpls c="4">
          <tpl fld="6" item="1"/>
          <tpl fld="2" item="1"/>
          <tpl fld="3" item="0"/>
          <tpl fld="0" item="1"/>
        </tpls>
      </n>
      <n v="2746796.05" in="0">
        <tpls c="4">
          <tpl fld="6" item="1"/>
          <tpl fld="2" item="2"/>
          <tpl fld="3" item="7"/>
          <tpl fld="0" item="1"/>
        </tpls>
      </n>
      <n v="2003848.4300000004" in="0">
        <tpls c="4">
          <tpl fld="6" item="1"/>
          <tpl fld="2" item="1"/>
          <tpl fld="3" item="7"/>
          <tpl fld="0" item="1"/>
        </tpls>
      </n>
      <n v="15316228.020000001" in="0">
        <tpls c="4">
          <tpl fld="6" item="1"/>
          <tpl fld="2" item="2"/>
          <tpl fld="3" item="6"/>
          <tpl fld="0" item="1"/>
        </tpls>
      </n>
      <m in="0">
        <tpls c="4">
          <tpl fld="6" item="1"/>
          <tpl fld="2" item="1"/>
          <tpl fld="3" item="5"/>
          <tpl fld="0" item="1"/>
        </tpls>
      </m>
      <n v="690766.1599999998" in="0">
        <tpls c="4">
          <tpl fld="6" item="1"/>
          <tpl fld="2" item="2"/>
          <tpl fld="3" item="2"/>
          <tpl fld="0" item="1"/>
        </tpls>
      </n>
      <n v="6306070.370000001" in="0">
        <tpls c="4">
          <tpl fld="6" item="1"/>
          <tpl fld="2" item="1"/>
          <tpl fld="3" item="8"/>
          <tpl fld="0" item="1"/>
        </tpls>
      </n>
      <n v="193150846.36999995" in="0">
        <tpls c="4">
          <tpl fld="6" item="1"/>
          <tpl fld="2" item="2"/>
          <tpl fld="3" item="1"/>
          <tpl fld="0" item="1"/>
        </tpls>
      </n>
      <m>
        <tpls c="4">
          <tpl fld="6" item="1"/>
          <tpl fld="2" item="2"/>
          <tpl fld="3" item="4"/>
          <tpl fld="0" item="1"/>
        </tpls>
      </m>
      <n v="53058.57" in="0">
        <tpls c="3">
          <tpl fld="6" item="1"/>
          <tpl fld="1" item="4"/>
          <tpl fld="0" item="0"/>
        </tpls>
      </n>
      <n v="52340.86" in="0">
        <tpls c="3">
          <tpl fld="6" item="1"/>
          <tpl fld="1" item="5"/>
          <tpl fld="0" item="0"/>
        </tpls>
      </n>
      <n v="82670708.350000009" in="0">
        <tpls c="4">
          <tpl fld="6" item="1"/>
          <tpl fld="2" item="3"/>
          <tpl fld="3" item="3"/>
          <tpl fld="0" item="1"/>
        </tpls>
      </n>
      <m>
        <tpls c="4">
          <tpl fld="6" item="1"/>
          <tpl fld="2" item="4"/>
          <tpl fld="3" item="4"/>
          <tpl fld="0" item="1"/>
        </tpls>
      </m>
      <n v="3241940.72" in="0">
        <tpls c="4">
          <tpl fld="6" item="1"/>
          <tpl fld="2" item="3"/>
          <tpl fld="3" item="7"/>
          <tpl fld="0" item="1"/>
        </tpls>
      </n>
      <n v="12169964.590000004" in="0">
        <tpls c="4">
          <tpl fld="6" item="1"/>
          <tpl fld="2" item="4"/>
          <tpl fld="3" item="0"/>
          <tpl fld="0" item="1"/>
        </tpls>
      </n>
      <n v="12276115.970000003" in="0">
        <tpls c="4">
          <tpl fld="6" item="1"/>
          <tpl fld="2" item="3"/>
          <tpl fld="3" item="8"/>
          <tpl fld="0" item="1"/>
        </tpls>
      </n>
      <n v="32028350.679999996" in="0">
        <tpls c="4">
          <tpl fld="6" item="1"/>
          <tpl fld="2" item="3"/>
          <tpl fld="3" item="9"/>
          <tpl fld="0" item="1"/>
        </tpls>
      </n>
      <n v="25584103.179999996" in="0">
        <tpls c="4">
          <tpl fld="6" item="1"/>
          <tpl fld="2" item="4"/>
          <tpl fld="3" item="9"/>
          <tpl fld="0" item="1"/>
        </tpls>
      </n>
      <m in="0">
        <tpls c="4">
          <tpl fld="6" item="1"/>
          <tpl fld="2" item="3"/>
          <tpl fld="3" item="5"/>
          <tpl fld="0" item="1"/>
        </tpls>
      </m>
      <n v="2432003.9499999997" in="0">
        <tpls c="4">
          <tpl fld="6" item="1"/>
          <tpl fld="2" item="4"/>
          <tpl fld="3" item="7"/>
          <tpl fld="0" item="1"/>
        </tpls>
      </n>
      <n v="51765.279999999999" in="0">
        <tpls c="3">
          <tpl fld="6" item="1"/>
          <tpl fld="1" item="6"/>
          <tpl fld="0" item="0"/>
        </tpls>
      </n>
      <n v="1180791.9600000002" in="0">
        <tpls c="4">
          <tpl fld="6" item="1"/>
          <tpl fld="2" item="4"/>
          <tpl fld="3" item="2"/>
          <tpl fld="0" item="1"/>
        </tpls>
      </n>
      <n v="70606319.030000001" in="0">
        <tpls c="4">
          <tpl fld="6" item="1"/>
          <tpl fld="2" item="4"/>
          <tpl fld="3" item="3"/>
          <tpl fld="0" item="1"/>
        </tpls>
      </n>
      <n v="15556685.819999997" in="0">
        <tpls c="4">
          <tpl fld="6" item="1"/>
          <tpl fld="2" item="3"/>
          <tpl fld="3" item="6"/>
          <tpl fld="0" item="1"/>
        </tpls>
      </n>
      <m>
        <tpls c="4">
          <tpl fld="6" item="1"/>
          <tpl fld="2" item="3"/>
          <tpl fld="3" item="4"/>
          <tpl fld="0" item="1"/>
        </tpls>
      </m>
      <m in="0">
        <tpls c="4">
          <tpl fld="6" item="1"/>
          <tpl fld="2" item="4"/>
          <tpl fld="3" item="5"/>
          <tpl fld="0" item="1"/>
        </tpls>
      </m>
      <n v="7299748.29" in="0">
        <tpls c="4">
          <tpl fld="6" item="1"/>
          <tpl fld="2" item="4"/>
          <tpl fld="3" item="8"/>
          <tpl fld="0" item="1"/>
        </tpls>
      </n>
      <n v="1030853.87" in="0">
        <tpls c="4">
          <tpl fld="6" item="1"/>
          <tpl fld="2" item="3"/>
          <tpl fld="3" item="2"/>
          <tpl fld="0" item="1"/>
        </tpls>
      </n>
      <n v="176505042.88000005" in="0">
        <tpls c="4">
          <tpl fld="6" item="1"/>
          <tpl fld="2" item="4"/>
          <tpl fld="3" item="1"/>
          <tpl fld="0" item="1"/>
        </tpls>
      </n>
      <n v="199882074.40000004" in="0">
        <tpls c="4">
          <tpl fld="6" item="1"/>
          <tpl fld="2" item="3"/>
          <tpl fld="3" item="1"/>
          <tpl fld="0" item="1"/>
        </tpls>
      </n>
      <n v="13718951.720000001" in="0">
        <tpls c="4">
          <tpl fld="6" item="1"/>
          <tpl fld="2" item="3"/>
          <tpl fld="3" item="0"/>
          <tpl fld="0" item="1"/>
        </tpls>
      </n>
      <n v="14604136.869999999" in="0">
        <tpls c="4">
          <tpl fld="6" item="1"/>
          <tpl fld="2" item="4"/>
          <tpl fld="3" item="6"/>
          <tpl fld="0" item="1"/>
        </tpls>
      </n>
      <n v="53176.56" in="0">
        <tpls c="3">
          <tpl fld="6" item="1"/>
          <tpl fld="1" item="7"/>
          <tpl fld="0" item="0"/>
        </tpls>
      </n>
      <n v="28116545.900000006" in="0">
        <tpls c="4">
          <tpl fld="6" item="1"/>
          <tpl fld="2" item="5"/>
          <tpl fld="3" item="9"/>
          <tpl fld="0" item="1"/>
        </tpls>
      </n>
      <n v="2510677.2400000002" in="0">
        <tpls c="4">
          <tpl fld="6" item="1"/>
          <tpl fld="2" item="5"/>
          <tpl fld="3" item="7"/>
          <tpl fld="0" item="1"/>
        </tpls>
      </n>
      <n v="953571.01" in="0">
        <tpls c="4">
          <tpl fld="6" item="1"/>
          <tpl fld="2" item="5"/>
          <tpl fld="3" item="2"/>
          <tpl fld="0" item="1"/>
        </tpls>
      </n>
      <n v="51520.34" in="0">
        <tpls c="3">
          <tpl fld="6" item="1"/>
          <tpl fld="1" item="8"/>
          <tpl fld="0" item="0"/>
        </tpls>
      </n>
      <n v="182675614.21000001" in="0">
        <tpls c="4">
          <tpl fld="6" item="1"/>
          <tpl fld="2" item="5"/>
          <tpl fld="3" item="1"/>
          <tpl fld="0" item="1"/>
        </tpls>
      </n>
      <n v="15146266.480000002" in="0">
        <tpls c="4">
          <tpl fld="6" item="1"/>
          <tpl fld="2" item="6"/>
          <tpl fld="3" item="6"/>
          <tpl fld="0" item="1"/>
        </tpls>
      </n>
      <n v="3545232.2500000005" in="0">
        <tpls c="4">
          <tpl fld="6" item="1"/>
          <tpl fld="2" item="6"/>
          <tpl fld="3" item="7"/>
          <tpl fld="0" item="1"/>
        </tpls>
      </n>
      <n v="18688783.199999999" in="0">
        <tpls c="4">
          <tpl fld="6" item="1"/>
          <tpl fld="2" item="6"/>
          <tpl fld="3" item="8"/>
          <tpl fld="0" item="1"/>
        </tpls>
      </n>
      <m>
        <tpls c="4">
          <tpl fld="6" item="1"/>
          <tpl fld="2" item="6"/>
          <tpl fld="3" item="4"/>
          <tpl fld="0" item="1"/>
        </tpls>
      </m>
      <n v="32553742.090000004" in="0">
        <tpls c="4">
          <tpl fld="6" item="1"/>
          <tpl fld="2" item="6"/>
          <tpl fld="3" item="9"/>
          <tpl fld="0" item="1"/>
        </tpls>
      </n>
      <n v="72691589.900000021" in="0">
        <tpls c="4">
          <tpl fld="6" item="1"/>
          <tpl fld="2" item="5"/>
          <tpl fld="3" item="3"/>
          <tpl fld="0" item="1"/>
        </tpls>
      </n>
      <m in="0">
        <tpls c="4">
          <tpl fld="6" item="1"/>
          <tpl fld="2" item="6"/>
          <tpl fld="3" item="5"/>
          <tpl fld="0" item="1"/>
        </tpls>
      </m>
      <n v="87278272.630000025" in="0">
        <tpls c="4">
          <tpl fld="6" item="1"/>
          <tpl fld="2" item="6"/>
          <tpl fld="3" item="3"/>
          <tpl fld="0" item="1"/>
        </tpls>
      </n>
      <n v="12760772.560000002" in="0">
        <tpls c="4">
          <tpl fld="6" item="1"/>
          <tpl fld="2" item="5"/>
          <tpl fld="3" item="0"/>
          <tpl fld="0" item="1"/>
        </tpls>
      </n>
      <n v="14797180.93" in="0">
        <tpls c="4">
          <tpl fld="6" item="1"/>
          <tpl fld="2" item="5"/>
          <tpl fld="3" item="6"/>
          <tpl fld="0" item="1"/>
        </tpls>
      </n>
      <n v="202409841.77999994" in="0">
        <tpls c="4">
          <tpl fld="6" item="1"/>
          <tpl fld="2" item="6"/>
          <tpl fld="3" item="1"/>
          <tpl fld="0" item="1"/>
        </tpls>
      </n>
      <m>
        <tpls c="4">
          <tpl fld="6" item="1"/>
          <tpl fld="2" item="5"/>
          <tpl fld="3" item="4"/>
          <tpl fld="0" item="1"/>
        </tpls>
      </m>
      <n v="1274489.1500000001" in="0">
        <tpls c="4">
          <tpl fld="6" item="1"/>
          <tpl fld="2" item="6"/>
          <tpl fld="3" item="2"/>
          <tpl fld="0" item="1"/>
        </tpls>
      </n>
      <n v="53395.64" in="0">
        <tpls c="3">
          <tpl fld="6" item="1"/>
          <tpl fld="1" item="9"/>
          <tpl fld="0" item="0"/>
        </tpls>
      </n>
      <m in="0">
        <tpls c="4">
          <tpl fld="6" item="1"/>
          <tpl fld="2" item="5"/>
          <tpl fld="3" item="5"/>
          <tpl fld="0" item="1"/>
        </tpls>
      </m>
      <n v="13833202.029999999" in="0">
        <tpls c="4">
          <tpl fld="6" item="1"/>
          <tpl fld="2" item="6"/>
          <tpl fld="3" item="0"/>
          <tpl fld="0" item="1"/>
        </tpls>
      </n>
      <n v="8117013.0999999987" in="0">
        <tpls c="4">
          <tpl fld="6" item="1"/>
          <tpl fld="2" item="5"/>
          <tpl fld="3" item="8"/>
          <tpl fld="0" item="1"/>
        </tpls>
      </n>
      <n v="3935989.4000000004" in="0">
        <tpls c="4">
          <tpl fld="6" item="1"/>
          <tpl fld="2" item="7"/>
          <tpl fld="3" item="7"/>
          <tpl fld="0" item="1"/>
        </tpls>
      </n>
      <n v="12900204.850000003" in="0">
        <tpls c="4">
          <tpl fld="6" item="1"/>
          <tpl fld="2" item="8"/>
          <tpl fld="3" item="0"/>
          <tpl fld="0" item="1"/>
        </tpls>
      </n>
      <n v="7613277.870000001" in="0">
        <tpls c="4">
          <tpl fld="6" item="1"/>
          <tpl fld="2" item="8"/>
          <tpl fld="3" item="8"/>
          <tpl fld="0" item="1"/>
        </tpls>
      </n>
      <n v="33578226.539999992" in="0">
        <tpls c="4">
          <tpl fld="6" item="1"/>
          <tpl fld="2" item="7"/>
          <tpl fld="3" item="9"/>
          <tpl fld="0" item="1"/>
        </tpls>
      </n>
      <n v="185186554.51000002" in="0">
        <tpls c="4">
          <tpl fld="6" item="1"/>
          <tpl fld="2" item="8"/>
          <tpl fld="3" item="1"/>
          <tpl fld="0" item="1"/>
        </tpls>
      </n>
      <m in="0">
        <tpls c="4">
          <tpl fld="6" item="1"/>
          <tpl fld="2" item="7"/>
          <tpl fld="3" item="5"/>
          <tpl fld="0" item="1"/>
        </tpls>
      </m>
      <n v="16604532.789999995" in="0">
        <tpls c="4">
          <tpl fld="6" item="1"/>
          <tpl fld="2" item="8"/>
          <tpl fld="3" item="6"/>
          <tpl fld="0" item="1"/>
        </tpls>
      </n>
      <m>
        <tpls c="4">
          <tpl fld="6" item="1"/>
          <tpl fld="2" item="8"/>
          <tpl fld="3" item="4"/>
          <tpl fld="0" item="1"/>
        </tpls>
      </m>
      <n v="204461866.36999997" in="0">
        <tpls c="4">
          <tpl fld="6" item="1"/>
          <tpl fld="2" item="7"/>
          <tpl fld="3" item="1"/>
          <tpl fld="0" item="1"/>
        </tpls>
      </n>
      <n v="637631.19999999995" in="0">
        <tpls c="4">
          <tpl fld="6" item="1"/>
          <tpl fld="2" item="8"/>
          <tpl fld="3" item="2"/>
          <tpl fld="0" item="1"/>
        </tpls>
      </n>
      <n v="1378410.77" in="0">
        <tpls c="4">
          <tpl fld="6" item="1"/>
          <tpl fld="2" item="7"/>
          <tpl fld="3" item="2"/>
          <tpl fld="0" item="1"/>
        </tpls>
      </n>
      <n v="17744080.039999999" in="0">
        <tpls c="4">
          <tpl fld="6" item="1"/>
          <tpl fld="2" item="7"/>
          <tpl fld="3" item="8"/>
          <tpl fld="0" item="1"/>
        </tpls>
      </n>
      <n v="14263032.590000002" in="0">
        <tpls c="4">
          <tpl fld="6" item="1"/>
          <tpl fld="2" item="7"/>
          <tpl fld="3" item="0"/>
          <tpl fld="0" item="1"/>
        </tpls>
      </n>
      <n v="89945263.109999999" in="0">
        <tpls c="4">
          <tpl fld="6" item="1"/>
          <tpl fld="2" item="7"/>
          <tpl fld="3" item="3"/>
          <tpl fld="0" item="1"/>
        </tpls>
      </n>
      <m>
        <tpls c="4">
          <tpl fld="6" item="1"/>
          <tpl fld="2" item="7"/>
          <tpl fld="3" item="4"/>
          <tpl fld="0" item="1"/>
        </tpls>
      </m>
      <n v="28774630.169999998" in="0">
        <tpls c="4">
          <tpl fld="6" item="1"/>
          <tpl fld="2" item="8"/>
          <tpl fld="3" item="9"/>
          <tpl fld="0" item="1"/>
        </tpls>
      </n>
      <n v="19220256.390000001" in="0">
        <tpls c="4">
          <tpl fld="6" item="1"/>
          <tpl fld="2" item="7"/>
          <tpl fld="3" item="6"/>
          <tpl fld="0" item="1"/>
        </tpls>
      </n>
      <m in="0">
        <tpls c="4">
          <tpl fld="6" item="1"/>
          <tpl fld="2" item="8"/>
          <tpl fld="3" item="5"/>
          <tpl fld="0" item="1"/>
        </tpls>
      </m>
      <n v="2856881.3800000004" in="0">
        <tpls c="4">
          <tpl fld="6" item="1"/>
          <tpl fld="2" item="8"/>
          <tpl fld="3" item="7"/>
          <tpl fld="0" item="1"/>
        </tpls>
      </n>
      <n v="74344316.029999986" in="0">
        <tpls c="4">
          <tpl fld="6" item="1"/>
          <tpl fld="2" item="8"/>
          <tpl fld="3" item="3"/>
          <tpl fld="0" item="1"/>
        </tpls>
      </n>
      <n v="51259.03" in="0">
        <tpls c="3">
          <tpl fld="6" item="1"/>
          <tpl fld="1" item="10"/>
          <tpl fld="0" item="0"/>
        </tpls>
      </n>
      <n v="14721628.859999996" in="0">
        <tpls c="4">
          <tpl fld="6" item="1"/>
          <tpl fld="2" item="9"/>
          <tpl fld="3" item="0"/>
          <tpl fld="0" item="1"/>
        </tpls>
      </n>
      <n v="92713238.340000004" in="0">
        <tpls c="4">
          <tpl fld="6" item="1"/>
          <tpl fld="2" item="9"/>
          <tpl fld="3" item="3"/>
          <tpl fld="0" item="1"/>
        </tpls>
      </n>
      <n v="206752753.70000002" in="0">
        <tpls c="4">
          <tpl fld="6" item="1"/>
          <tpl fld="2" item="9"/>
          <tpl fld="3" item="1"/>
          <tpl fld="0" item="1"/>
        </tpls>
      </n>
      <n v="21660826.43" in="0">
        <tpls c="4">
          <tpl fld="6" item="1"/>
          <tpl fld="2" item="9"/>
          <tpl fld="3" item="6"/>
          <tpl fld="0" item="1"/>
        </tpls>
      </n>
      <n v="1359765.88" in="0">
        <tpls c="4">
          <tpl fld="6" item="1"/>
          <tpl fld="2" item="9"/>
          <tpl fld="3" item="2"/>
          <tpl fld="0" item="1"/>
        </tpls>
      </n>
      <m>
        <tpls c="4">
          <tpl fld="6" item="1"/>
          <tpl fld="2" item="9"/>
          <tpl fld="3" item="4"/>
          <tpl fld="0" item="1"/>
        </tpls>
      </m>
      <m in="0">
        <tpls c="4">
          <tpl fld="6" item="1"/>
          <tpl fld="2" item="9"/>
          <tpl fld="3" item="5"/>
          <tpl fld="0" item="1"/>
        </tpls>
      </m>
      <n v="51187.87" in="0">
        <tpls c="3">
          <tpl fld="6" item="1"/>
          <tpl fld="1" item="11"/>
          <tpl fld="0" item="0"/>
        </tpls>
      </n>
      <n v="14335397.880000003" in="0">
        <tpls c="4">
          <tpl fld="6" item="1"/>
          <tpl fld="2" item="9"/>
          <tpl fld="3" item="8"/>
          <tpl fld="0" item="1"/>
        </tpls>
      </n>
      <n v="3807201.1099999994" in="0">
        <tpls c="4">
          <tpl fld="6" item="1"/>
          <tpl fld="2" item="9"/>
          <tpl fld="3" item="7"/>
          <tpl fld="0" item="1"/>
        </tpls>
      </n>
      <n v="34986846.640000001" in="0">
        <tpls c="4">
          <tpl fld="6" item="1"/>
          <tpl fld="2" item="9"/>
          <tpl fld="3" item="9"/>
          <tpl fld="0" item="1"/>
        </tpls>
      </n>
      <n v="37244948.300000012" in="0">
        <tpls c="4">
          <tpl fld="6" item="1"/>
          <tpl fld="2" item="10"/>
          <tpl fld="3" item="9"/>
          <tpl fld="0" item="1"/>
        </tpls>
      </n>
      <n v="16371705.029999997" in="0">
        <tpls c="4">
          <tpl fld="6" item="1"/>
          <tpl fld="2" item="10"/>
          <tpl fld="3" item="8"/>
          <tpl fld="0" item="1"/>
        </tpls>
      </n>
      <n v="14995766.23" in="0">
        <tpls c="4">
          <tpl fld="6" item="1"/>
          <tpl fld="2" item="10"/>
          <tpl fld="3" item="0"/>
          <tpl fld="0" item="1"/>
        </tpls>
      </n>
      <m>
        <tpls c="4">
          <tpl fld="6" item="1"/>
          <tpl fld="2" item="10"/>
          <tpl fld="3" item="4"/>
          <tpl fld="0" item="1"/>
        </tpls>
      </m>
      <n v="1032427.26" in="0">
        <tpls c="4">
          <tpl fld="6" item="1"/>
          <tpl fld="2" item="10"/>
          <tpl fld="3" item="2"/>
          <tpl fld="0" item="1"/>
        </tpls>
      </n>
      <n v="3986291.21" in="0">
        <tpls c="4">
          <tpl fld="6" item="1"/>
          <tpl fld="2" item="10"/>
          <tpl fld="3" item="7"/>
          <tpl fld="0" item="1"/>
        </tpls>
      </n>
      <n v="97442702.799999997" in="0">
        <tpls c="4">
          <tpl fld="6" item="1"/>
          <tpl fld="2" item="10"/>
          <tpl fld="3" item="3"/>
          <tpl fld="0" item="1"/>
        </tpls>
      </n>
      <n v="211147643.53999996" in="0">
        <tpls c="4">
          <tpl fld="6" item="1"/>
          <tpl fld="2" item="10"/>
          <tpl fld="3" item="1"/>
          <tpl fld="0" item="1"/>
        </tpls>
      </n>
      <n v="22311395.66" in="0">
        <tpls c="4">
          <tpl fld="6" item="1"/>
          <tpl fld="2" item="10"/>
          <tpl fld="3" item="6"/>
          <tpl fld="0" item="1"/>
        </tpls>
      </n>
      <m in="0">
        <tpls c="4">
          <tpl fld="6" item="1"/>
          <tpl fld="2" item="10"/>
          <tpl fld="3" item="5"/>
          <tpl fld="0" item="1"/>
        </tpls>
      </m>
      <n v="51146.94" in="0">
        <tpls c="3">
          <tpl fld="6" item="1"/>
          <tpl fld="1" item="12"/>
          <tpl fld="0" item="0"/>
        </tpls>
      </n>
      <n v="15532365.209999999" in="0">
        <tpls c="4">
          <tpl fld="6" item="1"/>
          <tpl fld="2" item="11"/>
          <tpl fld="3" item="0"/>
          <tpl fld="0" item="1"/>
        </tpls>
      </n>
      <n v="23161499.649999999" in="0">
        <tpls c="4">
          <tpl fld="6" item="1"/>
          <tpl fld="2" item="11"/>
          <tpl fld="3" item="6"/>
          <tpl fld="0" item="1"/>
        </tpls>
      </n>
      <n v="952315.29" in="0">
        <tpls c="4">
          <tpl fld="6" item="1"/>
          <tpl fld="2" item="11"/>
          <tpl fld="3" item="2"/>
          <tpl fld="0" item="1"/>
        </tpls>
      </n>
      <m>
        <tpls c="4">
          <tpl fld="6" item="1"/>
          <tpl fld="2" item="11"/>
          <tpl fld="3" item="4"/>
          <tpl fld="0" item="1"/>
        </tpls>
      </m>
      <n v="4344782.0999999996" in="0">
        <tpls c="4">
          <tpl fld="6" item="1"/>
          <tpl fld="2" item="11"/>
          <tpl fld="3" item="7"/>
          <tpl fld="0" item="1"/>
        </tpls>
      </n>
      <n v="18620248.949999999" in="0">
        <tpls c="4">
          <tpl fld="6" item="1"/>
          <tpl fld="2" item="11"/>
          <tpl fld="3" item="8"/>
          <tpl fld="0" item="1"/>
        </tpls>
      </n>
      <n v="102156491.3" in="0">
        <tpls c="4">
          <tpl fld="6" item="1"/>
          <tpl fld="2" item="11"/>
          <tpl fld="3" item="3"/>
          <tpl fld="0" item="1"/>
        </tpls>
      </n>
      <n v="38445310.599999987" in="0">
        <tpls c="4">
          <tpl fld="6" item="1"/>
          <tpl fld="2" item="11"/>
          <tpl fld="3" item="9"/>
          <tpl fld="0" item="1"/>
        </tpls>
      </n>
      <m in="0">
        <tpls c="4">
          <tpl fld="6" item="1"/>
          <tpl fld="2" item="11"/>
          <tpl fld="3" item="5"/>
          <tpl fld="0" item="1"/>
        </tpls>
      </m>
      <n v="217938710.78999999" in="0">
        <tpls c="4">
          <tpl fld="6" item="1"/>
          <tpl fld="2" item="11"/>
          <tpl fld="3" item="1"/>
          <tpl fld="0" item="1"/>
        </tpls>
      </n>
      <n v="50788.56" in="0">
        <tpls c="3">
          <tpl fld="6" item="1"/>
          <tpl fld="1" item="13"/>
          <tpl fld="0" item="0"/>
        </tpls>
      </n>
      <n v="16330968.27" in="0">
        <tpls c="4">
          <tpl fld="6" item="1"/>
          <tpl fld="2" item="12"/>
          <tpl fld="3" item="0"/>
          <tpl fld="0" item="1"/>
        </tpls>
      </n>
      <n v="22786720.140000001" in="0">
        <tpls c="4">
          <tpl fld="6" item="1"/>
          <tpl fld="2" item="12"/>
          <tpl fld="3" item="6"/>
          <tpl fld="0" item="1"/>
        </tpls>
      </n>
      <n v="21977853.23" in="0">
        <tpls c="4">
          <tpl fld="6" item="1"/>
          <tpl fld="2" item="12"/>
          <tpl fld="3" item="8"/>
          <tpl fld="0" item="1"/>
        </tpls>
      </n>
      <n v="39442244.389999986" in="0">
        <tpls c="4">
          <tpl fld="6" item="1"/>
          <tpl fld="2" item="12"/>
          <tpl fld="3" item="9"/>
          <tpl fld="0" item="1"/>
        </tpls>
      </n>
      <n v="108429249.72" in="0">
        <tpls c="4">
          <tpl fld="6" item="1"/>
          <tpl fld="2" item="12"/>
          <tpl fld="3" item="3"/>
          <tpl fld="0" item="1"/>
        </tpls>
      </n>
      <m in="0">
        <tpls c="4">
          <tpl fld="6" item="1"/>
          <tpl fld="2" item="12"/>
          <tpl fld="3" item="5"/>
          <tpl fld="0" item="1"/>
        </tpls>
      </m>
      <m>
        <tpls c="4">
          <tpl fld="6" item="1"/>
          <tpl fld="2" item="12"/>
          <tpl fld="3" item="4"/>
          <tpl fld="0" item="1"/>
        </tpls>
      </m>
      <n v="1126105.3199999998" in="0">
        <tpls c="4">
          <tpl fld="6" item="1"/>
          <tpl fld="2" item="12"/>
          <tpl fld="3" item="2"/>
          <tpl fld="0" item="1"/>
        </tpls>
      </n>
      <n v="230508543.72999999" in="0">
        <tpls c="4">
          <tpl fld="6" item="1"/>
          <tpl fld="2" item="12"/>
          <tpl fld="3" item="1"/>
          <tpl fld="0" item="1"/>
        </tpls>
      </n>
      <n v="4334782.8099999996" in="0">
        <tpls c="4">
          <tpl fld="6" item="1"/>
          <tpl fld="2" item="12"/>
          <tpl fld="3" item="7"/>
          <tpl fld="0" item="1"/>
        </tpls>
      </n>
      <n v="50760.41" in="0">
        <tpls c="3">
          <tpl fld="6" item="1"/>
          <tpl fld="1" item="14"/>
          <tpl fld="0" item="0"/>
        </tpls>
      </n>
      <n v="48944078.450000003" in="0">
        <tpls c="4">
          <tpl fld="6" item="1"/>
          <tpl fld="2" item="13"/>
          <tpl fld="3" item="9"/>
          <tpl fld="0" item="1"/>
        </tpls>
      </n>
      <n v="4475087.1700000009" in="0">
        <tpls c="4">
          <tpl fld="6" item="1"/>
          <tpl fld="2" item="13"/>
          <tpl fld="3" item="7"/>
          <tpl fld="0" item="1"/>
        </tpls>
      </n>
      <m>
        <tpls c="4">
          <tpl fld="6" item="1"/>
          <tpl fld="2" item="13"/>
          <tpl fld="3" item="4"/>
          <tpl fld="0" item="1"/>
        </tpls>
      </m>
      <m in="0">
        <tpls c="4">
          <tpl fld="6" item="1"/>
          <tpl fld="2" item="13"/>
          <tpl fld="3" item="5"/>
          <tpl fld="0" item="1"/>
        </tpls>
      </m>
      <n v="115387385.58999997" in="0">
        <tpls c="4">
          <tpl fld="6" item="1"/>
          <tpl fld="2" item="13"/>
          <tpl fld="3" item="3"/>
          <tpl fld="0" item="1"/>
        </tpls>
      </n>
      <n v="26346674.020000003" in="0">
        <tpls c="4">
          <tpl fld="6" item="1"/>
          <tpl fld="2" item="13"/>
          <tpl fld="3" item="8"/>
          <tpl fld="0" item="1"/>
        </tpls>
      </n>
      <n v="16292088.910000002" in="0">
        <tpls c="4">
          <tpl fld="6" item="1"/>
          <tpl fld="2" item="13"/>
          <tpl fld="3" item="0"/>
          <tpl fld="0" item="1"/>
        </tpls>
      </n>
      <n v="1752284.22" in="0">
        <tpls c="4">
          <tpl fld="6" item="1"/>
          <tpl fld="2" item="13"/>
          <tpl fld="3" item="2"/>
          <tpl fld="0" item="1"/>
        </tpls>
      </n>
      <n v="22804885.110000007" in="0">
        <tpls c="4">
          <tpl fld="6" item="1"/>
          <tpl fld="2" item="13"/>
          <tpl fld="3" item="6"/>
          <tpl fld="0" item="1"/>
        </tpls>
      </n>
      <n v="236051975.38" in="0">
        <tpls c="4">
          <tpl fld="6" item="1"/>
          <tpl fld="2" item="13"/>
          <tpl fld="3" item="1"/>
          <tpl fld="0" item="1"/>
        </tpls>
      </n>
      <n v="50979.199999999997" in="0">
        <tpls c="3">
          <tpl fld="6" item="1"/>
          <tpl fld="1" item="15"/>
          <tpl fld="0" item="0"/>
        </tpls>
      </n>
      <m in="0">
        <tpls c="4">
          <tpl fld="6" item="1"/>
          <tpl fld="2" item="14"/>
          <tpl fld="3" item="5"/>
          <tpl fld="0" item="1"/>
        </tpls>
      </m>
      <n v="21987306.799999997" in="0">
        <tpls c="4">
          <tpl fld="6" item="1"/>
          <tpl fld="2" item="14"/>
          <tpl fld="3" item="4"/>
          <tpl fld="0" item="1"/>
        </tpls>
      </n>
      <n v="4810870.9899999993" in="0">
        <tpls c="4">
          <tpl fld="6" item="1"/>
          <tpl fld="2" item="14"/>
          <tpl fld="3" item="7"/>
          <tpl fld="0" item="1"/>
        </tpls>
      </n>
      <n v="1935757.93" in="0">
        <tpls c="4">
          <tpl fld="6" item="1"/>
          <tpl fld="2" item="14"/>
          <tpl fld="3" item="2"/>
          <tpl fld="0" item="1"/>
        </tpls>
      </n>
      <n v="26850530.579999998" in="0">
        <tpls c="4">
          <tpl fld="6" item="1"/>
          <tpl fld="2" item="14"/>
          <tpl fld="3" item="6"/>
          <tpl fld="0" item="1"/>
        </tpls>
      </n>
      <n v="51950551.220000021" in="0">
        <tpls c="4">
          <tpl fld="6" item="1"/>
          <tpl fld="2" item="14"/>
          <tpl fld="3" item="9"/>
          <tpl fld="0" item="1"/>
        </tpls>
      </n>
      <n v="25100882.309999995" in="0">
        <tpls c="4">
          <tpl fld="6" item="1"/>
          <tpl fld="2" item="14"/>
          <tpl fld="3" item="8"/>
          <tpl fld="0" item="1"/>
        </tpls>
      </n>
      <n v="118975939.07000001" in="0">
        <tpls c="4">
          <tpl fld="6" item="1"/>
          <tpl fld="2" item="14"/>
          <tpl fld="3" item="3"/>
          <tpl fld="0" item="1"/>
        </tpls>
      </n>
      <n v="16598146.82" in="0">
        <tpls c="4">
          <tpl fld="6" item="1"/>
          <tpl fld="2" item="14"/>
          <tpl fld="3" item="0"/>
          <tpl fld="0" item="1"/>
        </tpls>
      </n>
      <n v="233645709.69" in="0">
        <tpls c="4">
          <tpl fld="6" item="1"/>
          <tpl fld="2" item="14"/>
          <tpl fld="3" item="1"/>
          <tpl fld="0" item="1"/>
        </tpls>
      </n>
      <n v="51399.33" in="0">
        <tpls c="3">
          <tpl fld="6" item="1"/>
          <tpl fld="1" item="16"/>
          <tpl fld="0" item="0"/>
        </tpls>
      </n>
      <n v="48986066.390000001" in="0">
        <tpls c="4">
          <tpl fld="6" item="1"/>
          <tpl fld="2" item="15"/>
          <tpl fld="3" item="9"/>
          <tpl fld="0" item="1"/>
        </tpls>
      </n>
      <n v="26209552.589999996" in="0">
        <tpls c="4">
          <tpl fld="6" item="1"/>
          <tpl fld="2" item="15"/>
          <tpl fld="3" item="6"/>
          <tpl fld="0" item="1"/>
        </tpls>
      </n>
      <m in="0">
        <tpls c="4">
          <tpl fld="6" item="1"/>
          <tpl fld="2" item="15"/>
          <tpl fld="3" item="5"/>
          <tpl fld="0" item="1"/>
        </tpls>
      </m>
      <n v="23085003" in="0">
        <tpls c="4">
          <tpl fld="6" item="1"/>
          <tpl fld="2" item="15"/>
          <tpl fld="3" item="4"/>
          <tpl fld="0" item="1"/>
        </tpls>
      </n>
      <n v="120946098.25999999" in="0">
        <tpls c="4">
          <tpl fld="6" item="1"/>
          <tpl fld="2" item="15"/>
          <tpl fld="3" item="3"/>
          <tpl fld="0" item="1"/>
        </tpls>
      </n>
      <n v="6243835.2899999982" in="0">
        <tpls c="4">
          <tpl fld="6" item="1"/>
          <tpl fld="2" item="15"/>
          <tpl fld="3" item="8"/>
          <tpl fld="0" item="1"/>
        </tpls>
      </n>
      <n v="5054210.34" in="0">
        <tpls c="4">
          <tpl fld="6" item="1"/>
          <tpl fld="2" item="15"/>
          <tpl fld="3" item="7"/>
          <tpl fld="0" item="1"/>
        </tpls>
      </n>
      <n v="2126584.71" in="0">
        <tpls c="4">
          <tpl fld="6" item="1"/>
          <tpl fld="2" item="15"/>
          <tpl fld="3" item="2"/>
          <tpl fld="0" item="1"/>
        </tpls>
      </n>
      <n v="16348480.550000003" in="0">
        <tpls c="4">
          <tpl fld="6" item="1"/>
          <tpl fld="2" item="15"/>
          <tpl fld="3" item="0"/>
          <tpl fld="0" item="1"/>
        </tpls>
      </n>
      <n v="248411885.10999995" in="0">
        <tpls c="4">
          <tpl fld="6" item="1"/>
          <tpl fld="2" item="15"/>
          <tpl fld="3" item="1"/>
          <tpl fld="0" item="1"/>
        </tpls>
      </n>
      <n v="51502.98" in="0">
        <tpls c="3">
          <tpl fld="6" item="1"/>
          <tpl fld="1" item="17"/>
          <tpl fld="0" item="0"/>
        </tpls>
      </n>
      <n v="16835609.719999999" in="0">
        <tpls c="4">
          <tpl fld="6" item="1"/>
          <tpl fld="2" item="16"/>
          <tpl fld="3" item="0"/>
          <tpl fld="0" item="1"/>
        </tpls>
      </n>
      <n v="21487750.309999999" in="0">
        <tpls c="4">
          <tpl fld="6" item="1"/>
          <tpl fld="2" item="16"/>
          <tpl fld="3" item="4"/>
          <tpl fld="0" item="1"/>
        </tpls>
      </n>
      <m in="0">
        <tpls c="4">
          <tpl fld="6" item="1"/>
          <tpl fld="2" item="16"/>
          <tpl fld="3" item="5"/>
          <tpl fld="0" item="1"/>
        </tpls>
      </m>
      <n v="26192344.809999995" in="0">
        <tpls c="4">
          <tpl fld="6" item="1"/>
          <tpl fld="2" item="16"/>
          <tpl fld="3" item="6"/>
          <tpl fld="0" item="1"/>
        </tpls>
      </n>
      <n v="4544125.2899999991" in="0">
        <tpls c="4">
          <tpl fld="6" item="1"/>
          <tpl fld="2" item="16"/>
          <tpl fld="3" item="7"/>
          <tpl fld="0" item="1"/>
        </tpls>
      </n>
      <n v="50833.88" in="0">
        <tpls c="3">
          <tpl fld="6" item="1"/>
          <tpl fld="1" item="18"/>
          <tpl fld="0" item="0"/>
        </tpls>
      </n>
      <n v="122581872.55000001" in="0">
        <tpls c="4">
          <tpl fld="6" item="1"/>
          <tpl fld="2" item="16"/>
          <tpl fld="3" item="3"/>
          <tpl fld="0" item="1"/>
        </tpls>
      </n>
      <n v="257356987.61000001" in="0">
        <tpls c="4">
          <tpl fld="6" item="1"/>
          <tpl fld="2" item="16"/>
          <tpl fld="3" item="1"/>
          <tpl fld="0" item="1"/>
        </tpls>
      </n>
      <n v="4307793.96" in="0">
        <tpls c="4">
          <tpl fld="6" item="1"/>
          <tpl fld="2" item="16"/>
          <tpl fld="3" item="8"/>
          <tpl fld="0" item="1"/>
        </tpls>
      </n>
      <n v="50513018.049999997" in="0">
        <tpls c="4">
          <tpl fld="6" item="1"/>
          <tpl fld="2" item="16"/>
          <tpl fld="3" item="9"/>
          <tpl fld="0" item="1"/>
        </tpls>
      </n>
      <n v="2461033.83" in="0">
        <tpls c="4">
          <tpl fld="6" item="1"/>
          <tpl fld="2" item="16"/>
          <tpl fld="3" item="2"/>
          <tpl fld="0" item="1"/>
        </tpls>
      </n>
      <n v="27012979.27" in="0">
        <tpls c="4">
          <tpl fld="6" item="1"/>
          <tpl fld="2" item="17"/>
          <tpl fld="3" item="6"/>
          <tpl fld="0" item="1"/>
        </tpls>
      </n>
      <n v="4445635.2599999988" in="0">
        <tpls c="4">
          <tpl fld="6" item="1"/>
          <tpl fld="2" item="17"/>
          <tpl fld="3" item="7"/>
          <tpl fld="0" item="1"/>
        </tpls>
      </n>
      <n v="260547391.03999999" in="0">
        <tpls c="4">
          <tpl fld="6" item="1"/>
          <tpl fld="2" item="17"/>
          <tpl fld="3" item="1"/>
          <tpl fld="0" item="1"/>
        </tpls>
      </n>
      <n v="17359428.119999997" in="0">
        <tpls c="4">
          <tpl fld="6" item="1"/>
          <tpl fld="2" item="17"/>
          <tpl fld="3" item="0"/>
          <tpl fld="0" item="1"/>
        </tpls>
      </n>
      <n v="53016746.730000012" in="0">
        <tpls c="4">
          <tpl fld="6" item="1"/>
          <tpl fld="2" item="17"/>
          <tpl fld="3" item="9"/>
          <tpl fld="0" item="1"/>
        </tpls>
      </n>
      <n v="33058.44" in="0">
        <tpls c="4">
          <tpl fld="6" item="1"/>
          <tpl fld="2" item="17"/>
          <tpl fld="3" item="5"/>
          <tpl fld="0" item="1"/>
        </tpls>
      </n>
      <n v="593655.30999999994" in="0">
        <tpls c="4">
          <tpl fld="6" item="1"/>
          <tpl fld="2" item="17"/>
          <tpl fld="3" item="4"/>
          <tpl fld="0" item="1"/>
        </tpls>
      </n>
      <n v="3116902.43" in="0">
        <tpls c="4">
          <tpl fld="6" item="1"/>
          <tpl fld="2" item="17"/>
          <tpl fld="3" item="2"/>
          <tpl fld="0" item="1"/>
        </tpls>
      </n>
      <n v="5164503.8699999992" in="0">
        <tpls c="4">
          <tpl fld="6" item="1"/>
          <tpl fld="2" item="17"/>
          <tpl fld="3" item="8"/>
          <tpl fld="0" item="1"/>
        </tpls>
      </n>
      <n v="126439009.96000001" in="0">
        <tpls c="4">
          <tpl fld="6" item="1"/>
          <tpl fld="2" item="17"/>
          <tpl fld="3" item="3"/>
          <tpl fld="0" item="1"/>
        </tpls>
      </n>
      <n v="49129.98" in="0">
        <tpls c="3">
          <tpl fld="6" item="1"/>
          <tpl fld="1" item="19"/>
          <tpl fld="0" item="0"/>
        </tpls>
      </n>
      <n v="3412876.3200000003" in="0">
        <tpls c="4">
          <tpl fld="6" item="1"/>
          <tpl fld="2" item="18"/>
          <tpl fld="3" item="2"/>
          <tpl fld="0" item="1"/>
        </tpls>
      </n>
      <n v="4266010.66" in="0">
        <tpls c="4">
          <tpl fld="6" item="1"/>
          <tpl fld="2" item="18"/>
          <tpl fld="3" item="7"/>
          <tpl fld="0" item="1"/>
        </tpls>
      </n>
      <n v="17855170.210000001" in="0">
        <tpls c="4">
          <tpl fld="6" item="1"/>
          <tpl fld="2" item="18"/>
          <tpl fld="3" item="0"/>
          <tpl fld="0" item="1"/>
        </tpls>
      </n>
      <n v="27256665.809999991" in="0">
        <tpls c="4">
          <tpl fld="6" item="1"/>
          <tpl fld="2" item="18"/>
          <tpl fld="3" item="6"/>
          <tpl fld="0" item="1"/>
        </tpls>
      </n>
      <n v="49082.49" in="0">
        <tpls c="3">
          <tpl fld="6" item="1"/>
          <tpl fld="1" item="20"/>
          <tpl fld="0" item="0"/>
        </tpls>
      </n>
      <n v="46526.57" in="0">
        <tpls c="4">
          <tpl fld="6" item="1"/>
          <tpl fld="2" item="18"/>
          <tpl fld="3" item="5"/>
          <tpl fld="0" item="1"/>
        </tpls>
      </n>
      <n v="53260668.069999993" in="0">
        <tpls c="4">
          <tpl fld="6" item="1"/>
          <tpl fld="2" item="18"/>
          <tpl fld="3" item="9"/>
          <tpl fld="0" item="1"/>
        </tpls>
      </n>
      <n v="4219883.7200000007" in="0">
        <tpls c="4">
          <tpl fld="6" item="1"/>
          <tpl fld="2" item="18"/>
          <tpl fld="3" item="8"/>
          <tpl fld="0" item="1"/>
        </tpls>
      </n>
      <n v="124495007.60000001" in="0">
        <tpls c="4">
          <tpl fld="6" item="1"/>
          <tpl fld="2" item="18"/>
          <tpl fld="3" item="3"/>
          <tpl fld="0" item="1"/>
        </tpls>
      </n>
      <n v="260721091.37999991" in="0">
        <tpls c="4">
          <tpl fld="6" item="1"/>
          <tpl fld="2" item="18"/>
          <tpl fld="3" item="1"/>
          <tpl fld="0" item="1"/>
        </tpls>
      </n>
      <n v="150.31" in="0">
        <tpls c="4">
          <tpl fld="6" item="1"/>
          <tpl fld="2" item="18"/>
          <tpl fld="3" item="4"/>
          <tpl fld="0" item="1"/>
        </tpls>
      </n>
      <n v="49075.66" in="0">
        <tpls c="3">
          <tpl fld="6" item="1"/>
          <tpl fld="1" item="21"/>
          <tpl fld="0" item="0"/>
        </tpls>
      </n>
      <n v="55787203.399999999" in="0">
        <tpls c="4">
          <tpl fld="6" item="1"/>
          <tpl fld="2" item="19"/>
          <tpl fld="3" item="9"/>
          <tpl fld="0" item="1"/>
        </tpls>
      </n>
      <n v="4752665.71" in="0">
        <tpls c="4">
          <tpl fld="6" item="1"/>
          <tpl fld="2" item="19"/>
          <tpl fld="3" item="7"/>
          <tpl fld="0" item="1"/>
        </tpls>
      </n>
      <n v="269987356.07000005" in="0">
        <tpls c="4">
          <tpl fld="6" item="1"/>
          <tpl fld="2" item="19"/>
          <tpl fld="3" item="1"/>
          <tpl fld="0" item="1"/>
        </tpls>
      </n>
      <n v="30426952.959999993" in="0">
        <tpls c="4">
          <tpl fld="6" item="1"/>
          <tpl fld="2" item="19"/>
          <tpl fld="3" item="6"/>
          <tpl fld="0" item="1"/>
        </tpls>
      </n>
      <n v="75107.28" in="0">
        <tpls c="4">
          <tpl fld="6" item="1"/>
          <tpl fld="2" item="19"/>
          <tpl fld="3" item="5"/>
          <tpl fld="0" item="1"/>
        </tpls>
      </n>
      <n v="18799511.739999998" in="0">
        <tpls c="4">
          <tpl fld="6" item="1"/>
          <tpl fld="2" item="19"/>
          <tpl fld="3" item="0"/>
          <tpl fld="0" item="1"/>
        </tpls>
      </n>
      <n v="131970332.35999998" in="0">
        <tpls c="4">
          <tpl fld="6" item="1"/>
          <tpl fld="2" item="19"/>
          <tpl fld="3" item="3"/>
          <tpl fld="0" item="1"/>
        </tpls>
      </n>
      <m in="0">
        <tpls c="4">
          <tpl fld="6" item="1"/>
          <tpl fld="2" item="19"/>
          <tpl fld="3" item="4"/>
          <tpl fld="0" item="1"/>
        </tpls>
      </m>
      <n v="4732080.0700000012" in="0">
        <tpls c="4">
          <tpl fld="6" item="1"/>
          <tpl fld="2" item="19"/>
          <tpl fld="3" item="8"/>
          <tpl fld="0" item="1"/>
        </tpls>
      </n>
      <n v="3509843.66" in="0">
        <tpls c="4">
          <tpl fld="6" item="1"/>
          <tpl fld="2" item="19"/>
          <tpl fld="3" item="2"/>
          <tpl fld="0" item="1"/>
        </tpls>
      </n>
      <n v="31805411.879999995" in="0">
        <tpls c="4">
          <tpl fld="6" item="1"/>
          <tpl fld="2" item="20"/>
          <tpl fld="3" item="6"/>
          <tpl fld="0" item="1"/>
        </tpls>
      </n>
      <n v="133819174.83999999" in="0">
        <tpls c="4">
          <tpl fld="6" item="1"/>
          <tpl fld="2" item="20"/>
          <tpl fld="3" item="3"/>
          <tpl fld="0" item="1"/>
        </tpls>
      </n>
      <n v="280544419.69999999" in="0">
        <tpls c="4">
          <tpl fld="6" item="1"/>
          <tpl fld="2" item="20"/>
          <tpl fld="3" item="1"/>
          <tpl fld="0" item="1"/>
        </tpls>
      </n>
      <n v="50122.12" in="0">
        <tpls c="3">
          <tpl fld="6" item="1"/>
          <tpl fld="1" item="22"/>
          <tpl fld="0" item="0"/>
        </tpls>
      </n>
      <n v="43.75" in="0">
        <tpls c="4">
          <tpl fld="6" item="1"/>
          <tpl fld="2" item="20"/>
          <tpl fld="3" item="4"/>
          <tpl fld="0" item="1"/>
        </tpls>
      </n>
      <n v="19264485.190000005" in="0">
        <tpls c="4">
          <tpl fld="6" item="1"/>
          <tpl fld="2" item="20"/>
          <tpl fld="3" item="0"/>
          <tpl fld="0" item="1"/>
        </tpls>
      </n>
      <n v="4977129.2999999989" in="0">
        <tpls c="4">
          <tpl fld="6" item="1"/>
          <tpl fld="2" item="20"/>
          <tpl fld="3" item="7"/>
          <tpl fld="0" item="1"/>
        </tpls>
      </n>
      <n v="77330.13" in="0">
        <tpls c="4">
          <tpl fld="6" item="1"/>
          <tpl fld="2" item="20"/>
          <tpl fld="3" item="5"/>
          <tpl fld="0" item="1"/>
        </tpls>
      </n>
      <n v="58220835.769999996" in="0">
        <tpls c="4">
          <tpl fld="6" item="1"/>
          <tpl fld="2" item="20"/>
          <tpl fld="3" item="9"/>
          <tpl fld="0" item="1"/>
        </tpls>
      </n>
      <n v="4945182.01" in="0">
        <tpls c="4">
          <tpl fld="6" item="1"/>
          <tpl fld="2" item="20"/>
          <tpl fld="3" item="8"/>
          <tpl fld="0" item="1"/>
        </tpls>
      </n>
      <n v="3145161.2300000004" in="0">
        <tpls c="4">
          <tpl fld="6" item="1"/>
          <tpl fld="2" item="20"/>
          <tpl fld="3" item="2"/>
          <tpl fld="0" item="1"/>
        </tpls>
      </n>
      <n v="3122505.57" in="0">
        <tpls c="4">
          <tpl fld="6" item="1"/>
          <tpl fld="2" item="21"/>
          <tpl fld="3" item="2"/>
          <tpl fld="0" item="1"/>
        </tpls>
      </n>
      <n v="4155250.6699999995" in="0">
        <tpls c="4">
          <tpl fld="6" item="1"/>
          <tpl fld="2" item="21"/>
          <tpl fld="3" item="8"/>
          <tpl fld="0" item="1"/>
        </tpls>
      </n>
      <m in="0">
        <tpls c="4">
          <tpl fld="6" item="1"/>
          <tpl fld="2" item="21"/>
          <tpl fld="3" item="5"/>
          <tpl fld="0" item="1"/>
        </tpls>
      </m>
      <n v="63906428.230000004" in="0">
        <tpls c="4">
          <tpl fld="6" item="1"/>
          <tpl fld="2" item="21"/>
          <tpl fld="3" item="9"/>
          <tpl fld="0" item="1"/>
        </tpls>
      </n>
      <n v="307877434.19" in="0">
        <tpls c="4">
          <tpl fld="6" item="1"/>
          <tpl fld="2" item="21"/>
          <tpl fld="3" item="1"/>
          <tpl fld="0" item="1"/>
        </tpls>
      </n>
      <n v="33014992.909999996" in="0">
        <tpls c="4">
          <tpl fld="6" item="1"/>
          <tpl fld="2" item="21"/>
          <tpl fld="3" item="6"/>
          <tpl fld="0" item="1"/>
        </tpls>
      </n>
      <n v="20776673.129999999" in="0">
        <tpls c="4">
          <tpl fld="6" item="1"/>
          <tpl fld="2" item="21"/>
          <tpl fld="3" item="0"/>
          <tpl fld="0" item="1"/>
        </tpls>
      </n>
      <n v="142634394.77000001" in="0">
        <tpls c="4">
          <tpl fld="6" item="1"/>
          <tpl fld="2" item="21"/>
          <tpl fld="3" item="3"/>
          <tpl fld="0" item="1"/>
        </tpls>
      </n>
      <n v="5416627.6400000006" in="0">
        <tpls c="4">
          <tpl fld="6" item="1"/>
          <tpl fld="2" item="21"/>
          <tpl fld="3" item="7"/>
          <tpl fld="0" item="1"/>
        </tpls>
      </n>
      <m in="0">
        <tpls c="4">
          <tpl fld="6" item="1"/>
          <tpl fld="2" item="21"/>
          <tpl fld="3" item="4"/>
          <tpl fld="0" item="1"/>
        </tpls>
      </m>
      <n v="50701.37" in="0">
        <tpls c="3">
          <tpl fld="6" item="1"/>
          <tpl fld="1" item="23"/>
          <tpl fld="0" item="0"/>
        </tpls>
      </n>
      <n v="33483641.709999993" in="0">
        <tpls c="4">
          <tpl fld="6" item="1"/>
          <tpl fld="2" item="22"/>
          <tpl fld="3" item="6"/>
          <tpl fld="0" item="1"/>
        </tpls>
      </n>
      <m in="0">
        <tpls c="4">
          <tpl fld="6" item="1"/>
          <tpl fld="2" item="22"/>
          <tpl fld="3" item="5"/>
          <tpl fld="0" item="1"/>
        </tpls>
      </m>
      <n v="3323182.3699999996" in="0">
        <tpls c="4">
          <tpl fld="6" item="1"/>
          <tpl fld="2" item="22"/>
          <tpl fld="3" item="2"/>
          <tpl fld="0" item="1"/>
        </tpls>
      </n>
      <n v="21621521.299999997" in="0">
        <tpls c="4">
          <tpl fld="6" item="1"/>
          <tpl fld="2" item="22"/>
          <tpl fld="3" item="0"/>
          <tpl fld="0" item="1"/>
        </tpls>
      </n>
      <m in="0">
        <tpls c="4">
          <tpl fld="6" item="1"/>
          <tpl fld="2" item="22"/>
          <tpl fld="3" item="4"/>
          <tpl fld="0" item="1"/>
        </tpls>
      </m>
      <n v="4382810.5299999993" in="0">
        <tpls c="4">
          <tpl fld="6" item="1"/>
          <tpl fld="2" item="22"/>
          <tpl fld="3" item="8"/>
          <tpl fld="0" item="1"/>
        </tpls>
      </n>
      <n v="5944786.9500000011" in="0">
        <tpls c="4">
          <tpl fld="6" item="1"/>
          <tpl fld="2" item="22"/>
          <tpl fld="3" item="7"/>
          <tpl fld="0" item="1"/>
        </tpls>
      </n>
      <n v="69205088.24000001" in="0">
        <tpls c="4">
          <tpl fld="6" item="1"/>
          <tpl fld="2" item="22"/>
          <tpl fld="3" item="9"/>
          <tpl fld="0" item="1"/>
        </tpls>
      </n>
      <n v="323688884.73999995" in="0">
        <tpls c="4">
          <tpl fld="6" item="1"/>
          <tpl fld="2" item="22"/>
          <tpl fld="3" item="1"/>
          <tpl fld="0" item="1"/>
        </tpls>
      </n>
      <n v="148680152.57000002" in="0">
        <tpls c="4">
          <tpl fld="6" item="1"/>
          <tpl fld="2" item="22"/>
          <tpl fld="3" item="3"/>
          <tpl fld="0" item="1"/>
        </tpls>
      </n>
      <n v="51014.239999999998" in="0">
        <tpls c="3">
          <tpl fld="6" item="1"/>
          <tpl fld="1" item="24"/>
          <tpl fld="0" item="0"/>
        </tpls>
      </n>
      <m in="0">
        <tpls c="4">
          <tpl fld="6" item="1"/>
          <tpl fld="2" item="23"/>
          <tpl fld="3" item="5"/>
          <tpl fld="0" item="1"/>
        </tpls>
      </m>
      <n v="345979206.22000003" in="0">
        <tpls c="4">
          <tpl fld="6" item="1"/>
          <tpl fld="2" item="23"/>
          <tpl fld="3" item="1"/>
          <tpl fld="0" item="1"/>
        </tpls>
      </n>
      <n v="24175353.060000002" in="0">
        <tpls c="4">
          <tpl fld="6" item="1"/>
          <tpl fld="2" item="23"/>
          <tpl fld="3" item="0"/>
          <tpl fld="0" item="1"/>
        </tpls>
      </n>
      <n v="76231416.260000005" in="0">
        <tpls c="4">
          <tpl fld="6" item="1"/>
          <tpl fld="2" item="23"/>
          <tpl fld="3" item="9"/>
          <tpl fld="0" item="1"/>
        </tpls>
      </n>
      <n v="5086384.8399999989" in="0">
        <tpls c="4">
          <tpl fld="6" item="1"/>
          <tpl fld="2" item="23"/>
          <tpl fld="3" item="8"/>
          <tpl fld="0" item="1"/>
        </tpls>
      </n>
      <n v="38690583.769999996" in="0">
        <tpls c="4">
          <tpl fld="6" item="1"/>
          <tpl fld="2" item="23"/>
          <tpl fld="3" item="6"/>
          <tpl fld="0" item="1"/>
        </tpls>
      </n>
      <m in="0">
        <tpls c="4">
          <tpl fld="6" item="1"/>
          <tpl fld="2" item="23"/>
          <tpl fld="3" item="4"/>
          <tpl fld="0" item="1"/>
        </tpls>
      </m>
      <n v="6788586.3600000022" in="0">
        <tpls c="4">
          <tpl fld="6" item="1"/>
          <tpl fld="2" item="23"/>
          <tpl fld="3" item="7"/>
          <tpl fld="0" item="1"/>
        </tpls>
      </n>
      <n v="159614995.99000004" in="0">
        <tpls c="4">
          <tpl fld="6" item="1"/>
          <tpl fld="2" item="23"/>
          <tpl fld="3" item="3"/>
          <tpl fld="0" item="1"/>
        </tpls>
      </n>
      <n v="51366.65" in="0">
        <tpls c="3">
          <tpl fld="6" item="1"/>
          <tpl fld="1" item="25"/>
          <tpl fld="0" item="0"/>
        </tpls>
      </n>
      <n v="3523448.6900000004" in="0">
        <tpls c="4">
          <tpl fld="6" item="1"/>
          <tpl fld="2" item="23"/>
          <tpl fld="3" item="2"/>
          <tpl fld="0" item="1"/>
        </tpls>
      </n>
      <n v="380075204.79000008" in="0">
        <tpls c="4">
          <tpl fld="6" item="1"/>
          <tpl fld="2" item="24"/>
          <tpl fld="3" item="1"/>
          <tpl fld="0" item="1"/>
        </tpls>
      </n>
      <m>
        <tpls c="4">
          <tpl fld="6" item="1"/>
          <tpl fld="2" item="24"/>
          <tpl fld="3" item="4"/>
          <tpl fld="0" item="1"/>
        </tpls>
      </m>
      <n v="4458907.7700000005" in="0">
        <tpls c="4">
          <tpl fld="6" item="1"/>
          <tpl fld="2" item="24"/>
          <tpl fld="3" item="2"/>
          <tpl fld="0" item="1"/>
        </tpls>
      </n>
      <n v="7790012.8799999999" in="0">
        <tpls c="4">
          <tpl fld="6" item="1"/>
          <tpl fld="2" item="24"/>
          <tpl fld="3" item="7"/>
          <tpl fld="0" item="1"/>
        </tpls>
      </n>
      <n v="5783629.0800000001" in="0">
        <tpls c="4">
          <tpl fld="6" item="1"/>
          <tpl fld="2" item="24"/>
          <tpl fld="3" item="8"/>
          <tpl fld="0" item="1"/>
        </tpls>
      </n>
      <n v="88559644.030000001" in="0">
        <tpls c="4">
          <tpl fld="6" item="1"/>
          <tpl fld="2" item="24"/>
          <tpl fld="3" item="9"/>
          <tpl fld="0" item="1"/>
        </tpls>
      </n>
      <n v="26379153.630000006" in="0">
        <tpls c="4">
          <tpl fld="6" item="1"/>
          <tpl fld="2" item="24"/>
          <tpl fld="3" item="0"/>
          <tpl fld="0" item="1"/>
        </tpls>
      </n>
      <n v="168155034.92999998" in="0">
        <tpls c="4">
          <tpl fld="6" item="1"/>
          <tpl fld="2" item="24"/>
          <tpl fld="3" item="3"/>
          <tpl fld="0" item="1"/>
        </tpls>
      </n>
      <m in="0">
        <tpls c="4">
          <tpl fld="6" item="1"/>
          <tpl fld="2" item="24"/>
          <tpl fld="3" item="5"/>
          <tpl fld="0" item="1"/>
        </tpls>
      </m>
      <n v="43749853.030000001" in="0">
        <tpls c="4">
          <tpl fld="6" item="1"/>
          <tpl fld="2" item="24"/>
          <tpl fld="3" item="6"/>
          <tpl fld="0" item="1"/>
        </tpls>
      </n>
      <n v="51825.760000000002" in="0">
        <tpls c="3">
          <tpl fld="6" item="1"/>
          <tpl fld="1" item="26"/>
          <tpl fld="0" item="0"/>
        </tpls>
      </n>
      <n v="96162679.569999993" in="0">
        <tpls c="4">
          <tpl fld="6" item="1"/>
          <tpl fld="2" item="25"/>
          <tpl fld="3" item="9"/>
          <tpl fld="0" item="1"/>
        </tpls>
      </n>
      <n v="109984.86" in="0">
        <tpls c="4">
          <tpl fld="6" item="1"/>
          <tpl fld="2" item="25"/>
          <tpl fld="3" item="5"/>
          <tpl fld="0" item="1"/>
        </tpls>
      </n>
      <n v="167384730.13" in="0">
        <tpls c="4">
          <tpl fld="6" item="1"/>
          <tpl fld="2" item="25"/>
          <tpl fld="3" item="3"/>
          <tpl fld="0" item="1"/>
        </tpls>
      </n>
      <n v="44281800.659999996" in="0">
        <tpls c="4">
          <tpl fld="6" item="1"/>
          <tpl fld="2" item="25"/>
          <tpl fld="3" item="6"/>
          <tpl fld="0" item="1"/>
        </tpls>
      </n>
      <n v="392187851.10000002" in="0">
        <tpls c="4">
          <tpl fld="6" item="1"/>
          <tpl fld="2" item="25"/>
          <tpl fld="3" item="1"/>
          <tpl fld="0" item="1"/>
        </tpls>
      </n>
      <m>
        <tpls c="4">
          <tpl fld="6" item="1"/>
          <tpl fld="2" item="25"/>
          <tpl fld="3" item="4"/>
          <tpl fld="0" item="1"/>
        </tpls>
      </m>
      <n v="12782096.019999996" in="0">
        <tpls c="4">
          <tpl fld="6" item="1"/>
          <tpl fld="2" item="25"/>
          <tpl fld="3" item="2"/>
          <tpl fld="0" item="1"/>
        </tpls>
      </n>
      <n v="4383734.72" in="0">
        <tpls c="4">
          <tpl fld="6" item="1"/>
          <tpl fld="2" item="25"/>
          <tpl fld="3" item="8"/>
          <tpl fld="0" item="1"/>
        </tpls>
      </n>
      <n v="8523939.2699999996" in="0">
        <tpls c="4">
          <tpl fld="6" item="1"/>
          <tpl fld="2" item="25"/>
          <tpl fld="3" item="7"/>
          <tpl fld="0" item="1"/>
        </tpls>
      </n>
      <n v="28340442.390000001" in="0">
        <tpls c="4">
          <tpl fld="6" item="1"/>
          <tpl fld="2" item="25"/>
          <tpl fld="3" item="0"/>
          <tpl fld="0" item="1"/>
        </tpls>
      </n>
      <n v="49952.81" in="0">
        <tpls c="3">
          <tpl fld="6" item="1"/>
          <tpl fld="1" item="27"/>
          <tpl fld="0" item="0"/>
        </tpls>
      </n>
      <n v="8831735.1499999985" in="0">
        <tpls c="4">
          <tpl fld="6" item="1"/>
          <tpl fld="2" item="26"/>
          <tpl fld="3" item="7"/>
          <tpl fld="0" item="1"/>
        </tpls>
      </n>
      <n v="172441882.41" in="0">
        <tpls c="4">
          <tpl fld="6" item="1"/>
          <tpl fld="2" item="26"/>
          <tpl fld="3" item="3"/>
          <tpl fld="0" item="1"/>
        </tpls>
      </n>
      <n v="258521.43" in="0">
        <tpls c="4">
          <tpl fld="6" item="1"/>
          <tpl fld="2" item="26"/>
          <tpl fld="3" item="5"/>
          <tpl fld="0" item="1"/>
        </tpls>
      </n>
      <n v="14787935.289999999" in="0">
        <tpls c="4">
          <tpl fld="6" item="1"/>
          <tpl fld="2" item="26"/>
          <tpl fld="3" item="4"/>
          <tpl fld="0" item="1"/>
        </tpls>
      </n>
      <n v="92678071.570000023" in="0">
        <tpls c="4">
          <tpl fld="6" item="1"/>
          <tpl fld="2" item="26"/>
          <tpl fld="3" item="9"/>
          <tpl fld="0" item="1"/>
        </tpls>
      </n>
      <n v="28983023.490000006" in="0">
        <tpls c="4">
          <tpl fld="6" item="1"/>
          <tpl fld="2" item="26"/>
          <tpl fld="3" item="0"/>
          <tpl fld="0" item="1"/>
        </tpls>
      </n>
      <n v="47055824.560000002" in="0">
        <tpls c="4">
          <tpl fld="6" item="1"/>
          <tpl fld="2" item="26"/>
          <tpl fld="3" item="6"/>
          <tpl fld="0" item="1"/>
        </tpls>
      </n>
      <n v="4355245.88" in="0">
        <tpls c="4">
          <tpl fld="6" item="1"/>
          <tpl fld="2" item="26"/>
          <tpl fld="3" item="8"/>
          <tpl fld="0" item="1"/>
        </tpls>
      </n>
      <n v="6340621.8899999987" in="0">
        <tpls c="4">
          <tpl fld="6" item="1"/>
          <tpl fld="2" item="26"/>
          <tpl fld="3" item="2"/>
          <tpl fld="0" item="1"/>
        </tpls>
      </n>
      <n v="392207486.12999994" in="0">
        <tpls c="4">
          <tpl fld="6" item="1"/>
          <tpl fld="2" item="26"/>
          <tpl fld="3" item="1"/>
          <tpl fld="0" item="1"/>
        </tpls>
      </n>
      <n v="50092.93" in="0">
        <tpls c="3">
          <tpl fld="6" item="1"/>
          <tpl fld="1" item="28"/>
          <tpl fld="0" item="0"/>
        </tpls>
      </n>
      <n v="126231.15" in="0">
        <tpls c="4">
          <tpl fld="6" item="1"/>
          <tpl fld="2" item="27"/>
          <tpl fld="3" item="5"/>
          <tpl fld="0" item="1"/>
        </tpls>
      </n>
      <n v="51203603.599999994" in="0">
        <tpls c="4">
          <tpl fld="6" item="1"/>
          <tpl fld="2" item="27"/>
          <tpl fld="3" item="6"/>
          <tpl fld="0" item="1"/>
        </tpls>
      </n>
      <n v="8676526.7499999981" in="0">
        <tpls c="4">
          <tpl fld="6" item="1"/>
          <tpl fld="2" item="27"/>
          <tpl fld="3" item="7"/>
          <tpl fld="0" item="1"/>
        </tpls>
      </n>
      <n v="193865870.99000001" in="0">
        <tpls c="4">
          <tpl fld="6" item="1"/>
          <tpl fld="2" item="27"/>
          <tpl fld="3" item="3"/>
          <tpl fld="0" item="1"/>
        </tpls>
      </n>
      <n v="3712546.2700000005" in="0">
        <tpls c="4">
          <tpl fld="6" item="1"/>
          <tpl fld="2" item="27"/>
          <tpl fld="3" item="8"/>
          <tpl fld="0" item="1"/>
        </tpls>
      </n>
      <n v="97153921.579999983" in="0">
        <tpls c="4">
          <tpl fld="6" item="1"/>
          <tpl fld="2" item="27"/>
          <tpl fld="3" item="9"/>
          <tpl fld="0" item="1"/>
        </tpls>
      </n>
      <n v="6758728.1400000006" in="0">
        <tpls c="4">
          <tpl fld="6" item="1"/>
          <tpl fld="2" item="27"/>
          <tpl fld="3" item="2"/>
          <tpl fld="0" item="1"/>
        </tpls>
      </n>
      <n v="401431800.38000005" in="0">
        <tpls c="4">
          <tpl fld="6" item="1"/>
          <tpl fld="2" item="27"/>
          <tpl fld="3" item="1"/>
          <tpl fld="0" item="1"/>
        </tpls>
      </n>
      <n v="55773794.699999996" in="0">
        <tpls c="4">
          <tpl fld="6" item="1"/>
          <tpl fld="2" item="27"/>
          <tpl fld="3" item="4"/>
          <tpl fld="0" item="1"/>
        </tpls>
      </n>
      <n v="31949550.520000007" in="0">
        <tpls c="4">
          <tpl fld="6" item="1"/>
          <tpl fld="2" item="27"/>
          <tpl fld="3" item="0"/>
          <tpl fld="0" item="1"/>
        </tpls>
      </n>
      <n v="50937.599999999999" in="0">
        <tpls c="3">
          <tpl fld="6" item="1"/>
          <tpl fld="1" item="29"/>
          <tpl fld="0" item="0"/>
        </tpls>
      </n>
      <n v="106362702.16000001" in="0">
        <tpls c="4">
          <tpl fld="6" item="1"/>
          <tpl fld="2" item="28"/>
          <tpl fld="3" item="9"/>
          <tpl fld="0" item="1"/>
        </tpls>
      </n>
      <n v="37433857.770000003" in="0">
        <tpls c="4">
          <tpl fld="6" item="1"/>
          <tpl fld="2" item="28"/>
          <tpl fld="3" item="0"/>
          <tpl fld="0" item="1"/>
        </tpls>
      </n>
      <n v="128021.37" in="0">
        <tpls c="4">
          <tpl fld="6" item="1"/>
          <tpl fld="2" item="28"/>
          <tpl fld="3" item="5"/>
          <tpl fld="0" item="1"/>
        </tpls>
      </n>
      <n v="4075155.22" in="0">
        <tpls c="4">
          <tpl fld="6" item="1"/>
          <tpl fld="2" item="28"/>
          <tpl fld="3" item="8"/>
          <tpl fld="0" item="1"/>
        </tpls>
      </n>
      <n v="9348900.1099999994" in="0">
        <tpls c="4">
          <tpl fld="6" item="1"/>
          <tpl fld="2" item="28"/>
          <tpl fld="3" item="7"/>
          <tpl fld="0" item="1"/>
        </tpls>
      </n>
      <n v="54165029.330000006" in="0">
        <tpls c="4">
          <tpl fld="6" item="1"/>
          <tpl fld="2" item="28"/>
          <tpl fld="3" item="6"/>
          <tpl fld="0" item="1"/>
        </tpls>
      </n>
      <n v="7453786.3600000013" in="0">
        <tpls c="4">
          <tpl fld="6" item="1"/>
          <tpl fld="2" item="28"/>
          <tpl fld="3" item="2"/>
          <tpl fld="0" item="1"/>
        </tpls>
      </n>
      <n v="50950.27" in="0">
        <tpls c="3">
          <tpl fld="6" item="1"/>
          <tpl fld="1" item="1"/>
          <tpl fld="0" item="0"/>
        </tpls>
      </n>
      <n v="214048896.67000008" in="0">
        <tpls c="4">
          <tpl fld="6" item="1"/>
          <tpl fld="2" item="28"/>
          <tpl fld="3" item="3"/>
          <tpl fld="0" item="1"/>
        </tpls>
      </n>
      <n v="42895377.06000001" in="0">
        <tpls c="4">
          <tpl fld="6" item="1"/>
          <tpl fld="2" item="28"/>
          <tpl fld="3" item="4"/>
          <tpl fld="0" item="1"/>
        </tpls>
      </n>
      <n v="439561887.63" in="0">
        <tpls c="4">
          <tpl fld="6" item="1"/>
          <tpl fld="2" item="28"/>
          <tpl fld="3" item="1"/>
          <tpl fld="0" item="1"/>
        </tpls>
      </n>
      <n v="9462698.879999999" in="0">
        <tpls c="4">
          <tpl fld="6" item="1"/>
          <tpl fld="2" item="0"/>
          <tpl fld="3" item="2"/>
          <tpl fld="0" item="1"/>
        </tpls>
      </n>
      <n v="4289853.7799999993" in="0">
        <tpls c="4">
          <tpl fld="6" item="1"/>
          <tpl fld="2" item="0"/>
          <tpl fld="3" item="8"/>
          <tpl fld="0" item="1"/>
        </tpls>
      </n>
      <n v="448674973.76999992" in="0">
        <tpls c="4">
          <tpl fld="6" item="1"/>
          <tpl fld="2" item="0"/>
          <tpl fld="3" item="1"/>
          <tpl fld="0" item="1"/>
        </tpls>
      </n>
      <n v="17162638.77" in="0">
        <tpls c="4">
          <tpl fld="6" item="1"/>
          <tpl fld="2" item="0"/>
          <tpl fld="3" item="4"/>
          <tpl fld="0" item="1"/>
        </tpls>
      </n>
      <n v="10044514.350000003" in="0">
        <tpls c="4">
          <tpl fld="6" item="1"/>
          <tpl fld="2" item="0"/>
          <tpl fld="3" item="7"/>
          <tpl fld="0" item="1"/>
        </tpls>
      </n>
      <n v="227788149.01000002" in="0">
        <tpls c="4">
          <tpl fld="6" item="1"/>
          <tpl fld="2" item="0"/>
          <tpl fld="3" item="3"/>
          <tpl fld="0" item="1"/>
        </tpls>
      </n>
      <n v="113956033.09999999" in="0">
        <tpls c="4">
          <tpl fld="6" item="1"/>
          <tpl fld="2" item="0"/>
          <tpl fld="3" item="9"/>
          <tpl fld="0" item="1"/>
        </tpls>
      </n>
      <n v="39494430.480000004" in="0">
        <tpls c="4">
          <tpl fld="6" item="1"/>
          <tpl fld="2" item="0"/>
          <tpl fld="3" item="0"/>
          <tpl fld="0" item="1"/>
        </tpls>
      </n>
      <n v="182205.58" in="0">
        <tpls c="4">
          <tpl fld="6" item="1"/>
          <tpl fld="2" item="0"/>
          <tpl fld="3" item="5"/>
          <tpl fld="0" item="1"/>
        </tpls>
      </n>
      <n v="54318102.320000008" in="0">
        <tpls c="4">
          <tpl fld="6" item="1"/>
          <tpl fld="2" item="0"/>
          <tpl fld="3" item="6"/>
          <tpl fld="0" item="1"/>
        </tpls>
      </n>
      <n v="51626.3" in="0">
        <tpls c="3">
          <tpl fld="6" item="1"/>
          <tpl fld="1" item="0"/>
          <tpl fld="0" item="0"/>
        </tpls>
      </n>
      <n v="116473" in="0">
        <tpls c="4">
          <tpl fld="6" item="1"/>
          <tpl fld="2" item="29"/>
          <tpl fld="3" item="5"/>
          <tpl fld="0" item="1"/>
        </tpls>
      </n>
      <n v="20498156" in="0">
        <tpls c="4">
          <tpl fld="6" item="1"/>
          <tpl fld="2" item="29"/>
          <tpl fld="3" item="8"/>
          <tpl fld="0" item="1"/>
        </tpls>
      </n>
      <n v="478547001" in="0">
        <tpls c="4">
          <tpl fld="6" item="1"/>
          <tpl fld="2" item="29"/>
          <tpl fld="3" item="1"/>
          <tpl fld="0" item="1"/>
        </tpls>
      </n>
      <n v="61066327" in="0">
        <tpls c="4">
          <tpl fld="6" item="1"/>
          <tpl fld="2" item="29"/>
          <tpl fld="3" item="6"/>
          <tpl fld="0" item="1"/>
        </tpls>
      </n>
      <n v="230716858" in="0">
        <tpls c="4">
          <tpl fld="6" item="1"/>
          <tpl fld="2" item="29"/>
          <tpl fld="3" item="3"/>
          <tpl fld="0" item="1"/>
        </tpls>
      </n>
      <n v="40793248" in="0">
        <tpls c="4">
          <tpl fld="6" item="1"/>
          <tpl fld="2" item="29"/>
          <tpl fld="3" item="0"/>
          <tpl fld="0" item="1"/>
        </tpls>
      </n>
      <n v="51828" in="0">
        <tpls c="4">
          <tpl fld="6" item="1"/>
          <tpl fld="2" item="29"/>
          <tpl fld="3" item="4"/>
          <tpl fld="0" item="1"/>
        </tpls>
      </n>
      <n v="121441537" in="0">
        <tpls c="4">
          <tpl fld="6" item="1"/>
          <tpl fld="2" item="29"/>
          <tpl fld="3" item="9"/>
          <tpl fld="0" item="1"/>
        </tpls>
      </n>
      <n v="10823453" in="0">
        <tpls c="4">
          <tpl fld="6" item="1"/>
          <tpl fld="2" item="29"/>
          <tpl fld="3" item="7"/>
          <tpl fld="0" item="1"/>
        </tpls>
      </n>
      <n v="12605052" in="0">
        <tpls c="4">
          <tpl fld="6" item="1"/>
          <tpl fld="2" item="29"/>
          <tpl fld="3" item="2"/>
          <tpl fld="0" item="1"/>
        </tpls>
      </n>
      <n v="17940250.420000002" in="0">
        <tpls c="4">
          <tpl fld="2" item="28"/>
          <tpl fld="5" item="284"/>
          <tpl fld="3" item="6"/>
          <tpl fld="0" item="1"/>
        </tpls>
      </n>
      <n v="45130" in="0">
        <tpls c="4">
          <tpl fld="2" item="29"/>
          <tpl fld="5" item="284"/>
          <tpl fld="3" item="4"/>
          <tpl fld="0" item="1"/>
        </tpls>
      </n>
      <n v="2107173.0499999998" in="0">
        <tpls c="4">
          <tpl fld="2" item="28"/>
          <tpl fld="5" item="284"/>
          <tpl fld="3" item="8"/>
          <tpl fld="0" item="1"/>
        </tpls>
      </n>
      <n v="2364549.9500000002" in="0">
        <tpls c="4">
          <tpl fld="2" item="26"/>
          <tpl fld="5" item="284"/>
          <tpl fld="3" item="2"/>
          <tpl fld="0" item="1"/>
        </tpls>
      </n>
      <n v="52397416" in="0">
        <tpls c="4">
          <tpl fld="2" item="29"/>
          <tpl fld="5" item="284"/>
          <tpl fld="3" item="9"/>
          <tpl fld="0" item="1"/>
        </tpls>
      </n>
      <n v="9979175.4399999995" in="0">
        <tpls c="4">
          <tpl fld="2" item="28"/>
          <tpl fld="5" item="284"/>
          <tpl fld="3" item="7"/>
          <tpl fld="0" item="1"/>
        </tpls>
      </n>
      <n v="16564.169999999998" in="0">
        <tpls c="3">
          <tpl fld="1" item="27"/>
          <tpl fld="4" item="277"/>
          <tpl fld="0" item="0"/>
        </tpls>
      </n>
      <n v="68597320" in="0">
        <tpls c="4">
          <tpl fld="2" item="29"/>
          <tpl fld="5" item="284"/>
          <tpl fld="3" item="3"/>
          <tpl fld="0" item="1"/>
        </tpls>
      </n>
      <n v="4739306" in="0">
        <tpls c="4">
          <tpl fld="2" item="29"/>
          <tpl fld="5" item="284"/>
          <tpl fld="3" item="2"/>
          <tpl fld="0" item="1"/>
        </tpls>
      </n>
      <n v="10303557.07" in="0">
        <tpls c="4">
          <tpl fld="2" item="28"/>
          <tpl fld="5" item="284"/>
          <tpl fld="3" item="0"/>
          <tpl fld="0" item="1"/>
        </tpls>
      </n>
      <n v="7254387.2699999996" in="0">
        <tpls c="4">
          <tpl fld="2" item="27"/>
          <tpl fld="5" item="284"/>
          <tpl fld="3" item="7"/>
          <tpl fld="0" item="1"/>
        </tpls>
      </n>
      <n v="8142696" in="0">
        <tpls c="4">
          <tpl fld="2" item="29"/>
          <tpl fld="5" item="284"/>
          <tpl fld="3" item="8"/>
          <tpl fld="0" item="1"/>
        </tpls>
      </n>
      <n v="11714526" in="0">
        <tpls c="4">
          <tpl fld="2" item="29"/>
          <tpl fld="5" item="284"/>
          <tpl fld="3" item="7"/>
          <tpl fld="0" item="1"/>
        </tpls>
      </n>
      <m>
        <tpls c="4">
          <tpl fld="2" item="28"/>
          <tpl fld="5" item="284"/>
          <tpl fld="3" item="5"/>
          <tpl fld="0" item="1"/>
        </tpls>
      </m>
      <m>
        <tpls c="4">
          <tpl fld="2" item="29"/>
          <tpl fld="5" item="284"/>
          <tpl fld="3" item="5"/>
          <tpl fld="0" item="1"/>
        </tpls>
      </m>
      <n v="17920956.109999999" in="0">
        <tpls c="4">
          <tpl fld="2" item="27"/>
          <tpl fld="5" item="284"/>
          <tpl fld="3" item="4"/>
          <tpl fld="0" item="1"/>
        </tpls>
      </n>
      <n v="21580400" in="0">
        <tpls c="4">
          <tpl fld="2" item="29"/>
          <tpl fld="5" item="284"/>
          <tpl fld="3" item="6"/>
          <tpl fld="0" item="1"/>
        </tpls>
      </n>
      <n v="2888448.72" in="0">
        <tpls c="4">
          <tpl fld="2" item="27"/>
          <tpl fld="5" item="284"/>
          <tpl fld="3" item="2"/>
          <tpl fld="0" item="1"/>
        </tpls>
      </n>
      <n v="191202381" in="0">
        <tpls c="4">
          <tpl fld="2" item="29"/>
          <tpl fld="5" item="284"/>
          <tpl fld="3" item="1"/>
          <tpl fld="0" item="1"/>
        </tpls>
      </n>
      <n v="11822788" in="0">
        <tpls c="4">
          <tpl fld="2" item="29"/>
          <tpl fld="5" item="284"/>
          <tpl fld="3" item="0"/>
          <tpl fld="0" item="1"/>
        </tpls>
      </n>
      <m>
        <tpls c="4">
          <tpl fld="2" item="27"/>
          <tpl fld="5" item="284"/>
          <tpl fld="3" item="5"/>
          <tpl fld="0" item="1"/>
        </tpls>
      </m>
      <n v="2801353.06" in="0">
        <tpls c="4">
          <tpl fld="2" item="0"/>
          <tpl fld="5" item="284"/>
          <tpl fld="3" item="4"/>
          <tpl fld="0" item="1"/>
        </tpls>
      </n>
      <n v="36656089.770000003" in="0">
        <tpls c="4">
          <tpl fld="2" item="27"/>
          <tpl fld="5" item="284"/>
          <tpl fld="3" item="9"/>
          <tpl fld="0" item="1"/>
        </tpls>
      </n>
      <n v="3053772.54" in="0">
        <tpls c="4">
          <tpl fld="2" item="0"/>
          <tpl fld="5" item="284"/>
          <tpl fld="3" item="8"/>
          <tpl fld="0" item="1"/>
        </tpls>
      </n>
      <n v="54577973.289999999" in="0">
        <tpls c="4">
          <tpl fld="2" item="27"/>
          <tpl fld="5" item="284"/>
          <tpl fld="3" item="3"/>
          <tpl fld="0" item="1"/>
        </tpls>
      </n>
      <n v="1602284.32" in="0">
        <tpls c="4">
          <tpl fld="2" item="27"/>
          <tpl fld="5" item="284"/>
          <tpl fld="3" item="8"/>
          <tpl fld="0" item="1"/>
        </tpls>
      </n>
      <n v="66524642.409999996" in="0">
        <tpls c="4">
          <tpl fld="2" item="0"/>
          <tpl fld="5" item="284"/>
          <tpl fld="3" item="3"/>
          <tpl fld="0" item="1"/>
        </tpls>
      </n>
      <n v="9369419.5700000003" in="0">
        <tpls c="4">
          <tpl fld="2" item="27"/>
          <tpl fld="5" item="284"/>
          <tpl fld="3" item="0"/>
          <tpl fld="0" item="1"/>
        </tpls>
      </n>
      <n v="9659251.0199999996" in="0">
        <tpls c="4">
          <tpl fld="2" item="26"/>
          <tpl fld="5" item="284"/>
          <tpl fld="3" item="0"/>
          <tpl fld="0" item="1"/>
        </tpls>
      </n>
      <m>
        <tpls c="4">
          <tpl fld="2" item="26"/>
          <tpl fld="5" item="284"/>
          <tpl fld="3" item="5"/>
          <tpl fld="0" item="1"/>
        </tpls>
      </m>
      <n v="18657794.899999999" in="0">
        <tpls c="4">
          <tpl fld="2" item="26"/>
          <tpl fld="5" item="284"/>
          <tpl fld="3" item="6"/>
          <tpl fld="0" item="1"/>
        </tpls>
      </n>
      <n v="43205104.659999996" in="0">
        <tpls c="4">
          <tpl fld="2" item="28"/>
          <tpl fld="5" item="284"/>
          <tpl fld="3" item="9"/>
          <tpl fld="0" item="1"/>
        </tpls>
      </n>
      <n v="5018976.37" in="0">
        <tpls c="4">
          <tpl fld="2" item="28"/>
          <tpl fld="5" item="284"/>
          <tpl fld="3" item="2"/>
          <tpl fld="0" item="1"/>
        </tpls>
      </n>
      <n v="4797419.07" in="0">
        <tpls c="4">
          <tpl fld="2" item="0"/>
          <tpl fld="5" item="284"/>
          <tpl fld="3" item="2"/>
          <tpl fld="0" item="1"/>
        </tpls>
      </n>
      <n v="157010286.97999999" in="0">
        <tpls c="4">
          <tpl fld="2" item="27"/>
          <tpl fld="5" item="284"/>
          <tpl fld="3" item="1"/>
          <tpl fld="0" item="1"/>
        </tpls>
      </n>
      <n v="10128628.15" in="0">
        <tpls c="4">
          <tpl fld="2" item="0"/>
          <tpl fld="5" item="284"/>
          <tpl fld="3" item="0"/>
          <tpl fld="0" item="1"/>
        </tpls>
      </n>
      <n v="15821401" in="0">
        <tpls c="4">
          <tpl fld="2" item="27"/>
          <tpl fld="5" item="284"/>
          <tpl fld="3" item="6"/>
          <tpl fld="0" item="1"/>
        </tpls>
      </n>
      <n v="179730119.55000001" in="0">
        <tpls c="4">
          <tpl fld="2" item="0"/>
          <tpl fld="5" item="284"/>
          <tpl fld="3" item="1"/>
          <tpl fld="0" item="1"/>
        </tpls>
      </n>
      <n v="11255283.460000001" in="0">
        <tpls c="4">
          <tpl fld="2" item="0"/>
          <tpl fld="5" item="284"/>
          <tpl fld="3" item="7"/>
          <tpl fld="0" item="1"/>
        </tpls>
      </n>
      <m>
        <tpls c="4">
          <tpl fld="2" item="0"/>
          <tpl fld="5" item="284"/>
          <tpl fld="3" item="5"/>
          <tpl fld="0" item="1"/>
        </tpls>
      </m>
      <n v="7469128.8399999999" in="0">
        <tpls c="4">
          <tpl fld="2" item="26"/>
          <tpl fld="5" item="284"/>
          <tpl fld="3" item="7"/>
          <tpl fld="0" item="1"/>
        </tpls>
      </n>
      <n v="9984456.8300000001" in="0">
        <tpls c="4">
          <tpl fld="2" item="26"/>
          <tpl fld="5" item="284"/>
          <tpl fld="3" item="4"/>
          <tpl fld="0" item="1"/>
        </tpls>
      </n>
      <n v="46036836.969999999" in="0">
        <tpls c="4">
          <tpl fld="2" item="26"/>
          <tpl fld="5" item="284"/>
          <tpl fld="3" item="3"/>
          <tpl fld="0" item="1"/>
        </tpls>
      </n>
      <n v="35480754.109999999" in="0">
        <tpls c="4">
          <tpl fld="2" item="26"/>
          <tpl fld="5" item="284"/>
          <tpl fld="3" item="9"/>
          <tpl fld="0" item="1"/>
        </tpls>
      </n>
      <n v="20696340.510000002" in="0">
        <tpls c="4">
          <tpl fld="2" item="0"/>
          <tpl fld="5" item="284"/>
          <tpl fld="3" item="6"/>
          <tpl fld="0" item="1"/>
        </tpls>
      </n>
      <n v="14126789.09" in="0">
        <tpls c="4">
          <tpl fld="2" item="28"/>
          <tpl fld="5" item="284"/>
          <tpl fld="3" item="4"/>
          <tpl fld="0" item="1"/>
        </tpls>
      </n>
      <n v="63320798.490000002" in="0">
        <tpls c="4">
          <tpl fld="2" item="28"/>
          <tpl fld="5" item="284"/>
          <tpl fld="3" item="3"/>
          <tpl fld="0" item="1"/>
        </tpls>
      </n>
      <n v="4970074.6500000004" in="0">
        <tpls c="4">
          <tpl fld="2" item="26"/>
          <tpl fld="5" item="284"/>
          <tpl fld="3" item="8"/>
          <tpl fld="0" item="1"/>
        </tpls>
      </n>
      <n v="173087151.84999999" in="0">
        <tpls c="4">
          <tpl fld="2" item="28"/>
          <tpl fld="5" item="284"/>
          <tpl fld="3" item="1"/>
          <tpl fld="0" item="1"/>
        </tpls>
      </n>
      <n v="141312100.12" in="0">
        <tpls c="4">
          <tpl fld="2" item="26"/>
          <tpl fld="5" item="284"/>
          <tpl fld="3" item="1"/>
          <tpl fld="0" item="1"/>
        </tpls>
      </n>
      <n v="17512.75" in="0">
        <tpls c="3">
          <tpl fld="1" item="0"/>
          <tpl fld="4" item="277"/>
          <tpl fld="0" item="0"/>
        </tpls>
      </n>
      <n v="12485.82" in="0">
        <tpls c="3">
          <tpl fld="1" item="2"/>
          <tpl fld="4" item="277"/>
          <tpl fld="0" item="0"/>
        </tpls>
      </n>
      <n v="11568.71" in="0">
        <tpls c="3">
          <tpl fld="1" item="3"/>
          <tpl fld="4" item="277"/>
          <tpl fld="0" item="0"/>
        </tpls>
      </n>
      <n v="599282.06999999995" in="0">
        <tpls c="4">
          <tpl fld="2" item="1"/>
          <tpl fld="5" item="284"/>
          <tpl fld="3" item="7"/>
          <tpl fld="0" item="1"/>
        </tpls>
      </n>
      <n v="314761.14" in="0">
        <tpls c="4">
          <tpl fld="2" item="1"/>
          <tpl fld="5" item="284"/>
          <tpl fld="3" item="2"/>
          <tpl fld="0" item="1"/>
        </tpls>
      </n>
      <n v="871229.56" in="0">
        <tpls c="4">
          <tpl fld="2" item="2"/>
          <tpl fld="5" item="284"/>
          <tpl fld="3" item="7"/>
          <tpl fld="0" item="1"/>
        </tpls>
      </n>
      <n v="1445938.26" in="0">
        <tpls c="4">
          <tpl fld="2" item="1"/>
          <tpl fld="5" item="284"/>
          <tpl fld="3" item="8"/>
          <tpl fld="0" item="1"/>
        </tpls>
      </n>
      <m>
        <tpls c="4">
          <tpl fld="2" item="1"/>
          <tpl fld="5" item="284"/>
          <tpl fld="3" item="5"/>
          <tpl fld="0" item="1"/>
        </tpls>
      </m>
      <n v="45921430.030000001" in="0">
        <tpls c="4">
          <tpl fld="2" item="2"/>
          <tpl fld="5" item="284"/>
          <tpl fld="3" item="1"/>
          <tpl fld="0" item="1"/>
        </tpls>
      </n>
      <n v="5108698" in="0">
        <tpls c="4">
          <tpl fld="2" item="2"/>
          <tpl fld="5" item="284"/>
          <tpl fld="3" item="9"/>
          <tpl fld="0" item="1"/>
        </tpls>
      </n>
      <n v="15958180.99" in="0">
        <tpls c="4">
          <tpl fld="2" item="2"/>
          <tpl fld="5" item="284"/>
          <tpl fld="3" item="3"/>
          <tpl fld="0" item="1"/>
        </tpls>
      </n>
      <n v="4656737.13" in="0">
        <tpls c="4">
          <tpl fld="2" item="2"/>
          <tpl fld="5" item="284"/>
          <tpl fld="3" item="0"/>
          <tpl fld="0" item="1"/>
        </tpls>
      </n>
      <m>
        <tpls c="4">
          <tpl fld="2" item="1"/>
          <tpl fld="5" item="284"/>
          <tpl fld="3" item="4"/>
          <tpl fld="0" item="1"/>
        </tpls>
      </m>
      <n v="4170402.69" in="0">
        <tpls c="4">
          <tpl fld="2" item="1"/>
          <tpl fld="5" item="284"/>
          <tpl fld="3" item="9"/>
          <tpl fld="0" item="1"/>
        </tpls>
      </n>
      <n v="1371300.58" in="0">
        <tpls c="4">
          <tpl fld="2" item="1"/>
          <tpl fld="5" item="284"/>
          <tpl fld="3" item="6"/>
          <tpl fld="0" item="1"/>
        </tpls>
      </n>
      <m>
        <tpls c="4">
          <tpl fld="2" item="2"/>
          <tpl fld="5" item="284"/>
          <tpl fld="3" item="4"/>
          <tpl fld="0" item="1"/>
        </tpls>
      </m>
      <n v="14323854.34" in="0">
        <tpls c="4">
          <tpl fld="2" item="1"/>
          <tpl fld="5" item="284"/>
          <tpl fld="3" item="3"/>
          <tpl fld="0" item="1"/>
        </tpls>
      </n>
      <n v="1699500.91" in="0">
        <tpls c="4">
          <tpl fld="2" item="2"/>
          <tpl fld="5" item="284"/>
          <tpl fld="3" item="8"/>
          <tpl fld="0" item="1"/>
        </tpls>
      </n>
      <n v="39880945.799999997" in="0">
        <tpls c="4">
          <tpl fld="2" item="1"/>
          <tpl fld="5" item="284"/>
          <tpl fld="3" item="1"/>
          <tpl fld="0" item="1"/>
        </tpls>
      </n>
      <n v="300029.12" in="0">
        <tpls c="4">
          <tpl fld="2" item="2"/>
          <tpl fld="5" item="284"/>
          <tpl fld="3" item="2"/>
          <tpl fld="0" item="1"/>
        </tpls>
      </n>
      <n v="3688427.97" in="0">
        <tpls c="4">
          <tpl fld="2" item="1"/>
          <tpl fld="5" item="284"/>
          <tpl fld="3" item="0"/>
          <tpl fld="0" item="1"/>
        </tpls>
      </n>
      <n v="1796777.18" in="0">
        <tpls c="4">
          <tpl fld="2" item="2"/>
          <tpl fld="5" item="284"/>
          <tpl fld="3" item="6"/>
          <tpl fld="0" item="1"/>
        </tpls>
      </n>
      <m>
        <tpls c="4">
          <tpl fld="2" item="2"/>
          <tpl fld="5" item="284"/>
          <tpl fld="3" item="5"/>
          <tpl fld="0" item="1"/>
        </tpls>
      </m>
      <n v="12634.15" in="0">
        <tpls c="3">
          <tpl fld="1" item="5"/>
          <tpl fld="4" item="277"/>
          <tpl fld="0" item="0"/>
        </tpls>
      </n>
      <n v="11857.03" in="0">
        <tpls c="3">
          <tpl fld="1" item="4"/>
          <tpl fld="4" item="277"/>
          <tpl fld="0" item="0"/>
        </tpls>
      </n>
      <n v="40722007.75" in="0">
        <tpls c="4">
          <tpl fld="2" item="4"/>
          <tpl fld="5" item="284"/>
          <tpl fld="3" item="1"/>
          <tpl fld="0" item="1"/>
        </tpls>
      </n>
      <n v="12797.42" in="0">
        <tpls c="3">
          <tpl fld="1" item="6"/>
          <tpl fld="4" item="277"/>
          <tpl fld="0" item="0"/>
        </tpls>
      </n>
      <n v="14193586.4" in="0">
        <tpls c="4">
          <tpl fld="2" item="4"/>
          <tpl fld="5" item="284"/>
          <tpl fld="3" item="3"/>
          <tpl fld="0" item="1"/>
        </tpls>
      </n>
      <n v="1423545.47" in="0">
        <tpls c="4">
          <tpl fld="2" item="4"/>
          <tpl fld="5" item="284"/>
          <tpl fld="3" item="8"/>
          <tpl fld="0" item="1"/>
        </tpls>
      </n>
      <n v="2825670.19" in="0">
        <tpls c="4">
          <tpl fld="2" item="3"/>
          <tpl fld="5" item="284"/>
          <tpl fld="3" item="8"/>
          <tpl fld="0" item="1"/>
        </tpls>
      </n>
      <n v="4726224.9800000004" in="0">
        <tpls c="4">
          <tpl fld="2" item="3"/>
          <tpl fld="5" item="284"/>
          <tpl fld="3" item="0"/>
          <tpl fld="0" item="1"/>
        </tpls>
      </n>
      <n v="1981087.8" in="0">
        <tpls c="4">
          <tpl fld="2" item="3"/>
          <tpl fld="5" item="284"/>
          <tpl fld="3" item="6"/>
          <tpl fld="0" item="1"/>
        </tpls>
      </n>
      <n v="330657.77" in="0">
        <tpls c="4">
          <tpl fld="2" item="4"/>
          <tpl fld="5" item="284"/>
          <tpl fld="3" item="2"/>
          <tpl fld="0" item="1"/>
        </tpls>
      </n>
      <m>
        <tpls c="4">
          <tpl fld="2" item="3"/>
          <tpl fld="5" item="284"/>
          <tpl fld="3" item="5"/>
          <tpl fld="0" item="1"/>
        </tpls>
      </m>
      <n v="1516802.83" in="0">
        <tpls c="4">
          <tpl fld="2" item="4"/>
          <tpl fld="5" item="284"/>
          <tpl fld="3" item="6"/>
          <tpl fld="0" item="1"/>
        </tpls>
      </n>
      <m>
        <tpls c="4">
          <tpl fld="2" item="4"/>
          <tpl fld="5" item="284"/>
          <tpl fld="3" item="5"/>
          <tpl fld="0" item="1"/>
        </tpls>
      </m>
      <n v="610858.28" in="0">
        <tpls c="4">
          <tpl fld="2" item="4"/>
          <tpl fld="5" item="284"/>
          <tpl fld="3" item="7"/>
          <tpl fld="0" item="1"/>
        </tpls>
      </n>
      <m>
        <tpls c="4">
          <tpl fld="2" item="3"/>
          <tpl fld="5" item="284"/>
          <tpl fld="3" item="4"/>
          <tpl fld="0" item="1"/>
        </tpls>
      </m>
      <n v="1092839.6599999999" in="0">
        <tpls c="4">
          <tpl fld="2" item="3"/>
          <tpl fld="5" item="284"/>
          <tpl fld="3" item="7"/>
          <tpl fld="0" item="1"/>
        </tpls>
      </n>
      <n v="5174319.75" in="0">
        <tpls c="4">
          <tpl fld="2" item="3"/>
          <tpl fld="5" item="284"/>
          <tpl fld="3" item="9"/>
          <tpl fld="0" item="1"/>
        </tpls>
      </n>
      <n v="16607951.4" in="0">
        <tpls c="4">
          <tpl fld="2" item="3"/>
          <tpl fld="5" item="284"/>
          <tpl fld="3" item="3"/>
          <tpl fld="0" item="1"/>
        </tpls>
      </n>
      <n v="48228915.219999999" in="0">
        <tpls c="4">
          <tpl fld="2" item="3"/>
          <tpl fld="5" item="284"/>
          <tpl fld="3" item="1"/>
          <tpl fld="0" item="1"/>
        </tpls>
      </n>
      <n v="12170.94" in="0">
        <tpls c="3">
          <tpl fld="1" item="7"/>
          <tpl fld="4" item="277"/>
          <tpl fld="0" item="0"/>
        </tpls>
      </n>
      <n v="3914243.57" in="0">
        <tpls c="4">
          <tpl fld="2" item="4"/>
          <tpl fld="5" item="284"/>
          <tpl fld="3" item="0"/>
          <tpl fld="0" item="1"/>
        </tpls>
      </n>
      <n v="268979.8" in="0">
        <tpls c="4">
          <tpl fld="2" item="3"/>
          <tpl fld="5" item="284"/>
          <tpl fld="3" item="2"/>
          <tpl fld="0" item="1"/>
        </tpls>
      </n>
      <n v="3790380.39" in="0">
        <tpls c="4">
          <tpl fld="2" item="4"/>
          <tpl fld="5" item="284"/>
          <tpl fld="3" item="9"/>
          <tpl fld="0" item="1"/>
        </tpls>
      </n>
      <m>
        <tpls c="4">
          <tpl fld="2" item="4"/>
          <tpl fld="5" item="284"/>
          <tpl fld="3" item="4"/>
          <tpl fld="0" item="1"/>
        </tpls>
      </m>
      <n v="3695935.56" in="0">
        <tpls c="4">
          <tpl fld="2" item="6"/>
          <tpl fld="5" item="284"/>
          <tpl fld="3" item="8"/>
          <tpl fld="0" item="1"/>
        </tpls>
      </n>
      <n v="4120394.45" in="0">
        <tpls c="4">
          <tpl fld="2" item="5"/>
          <tpl fld="5" item="284"/>
          <tpl fld="3" item="9"/>
          <tpl fld="0" item="1"/>
        </tpls>
      </n>
      <n v="1250868.28" in="0">
        <tpls c="4">
          <tpl fld="2" item="6"/>
          <tpl fld="5" item="284"/>
          <tpl fld="3" item="7"/>
          <tpl fld="0" item="1"/>
        </tpls>
      </n>
      <n v="1560818.97" in="0">
        <tpls c="4">
          <tpl fld="2" item="5"/>
          <tpl fld="5" item="284"/>
          <tpl fld="3" item="6"/>
          <tpl fld="0" item="1"/>
        </tpls>
      </n>
      <n v="649447.57999999996" in="0">
        <tpls c="4">
          <tpl fld="2" item="5"/>
          <tpl fld="5" item="284"/>
          <tpl fld="3" item="7"/>
          <tpl fld="0" item="1"/>
        </tpls>
      </n>
      <n v="12361.87" in="0">
        <tpls c="3">
          <tpl fld="1" item="9"/>
          <tpl fld="4" item="277"/>
          <tpl fld="0" item="0"/>
        </tpls>
      </n>
      <n v="12823.41" in="0">
        <tpls c="3">
          <tpl fld="1" item="8"/>
          <tpl fld="4" item="277"/>
          <tpl fld="0" item="0"/>
        </tpls>
      </n>
      <n v="17239960.27" in="0">
        <tpls c="4">
          <tpl fld="2" item="6"/>
          <tpl fld="5" item="284"/>
          <tpl fld="3" item="3"/>
          <tpl fld="0" item="1"/>
        </tpls>
      </n>
      <n v="14504849.970000001" in="0">
        <tpls c="4">
          <tpl fld="2" item="5"/>
          <tpl fld="5" item="284"/>
          <tpl fld="3" item="3"/>
          <tpl fld="0" item="1"/>
        </tpls>
      </n>
      <n v="2041428.05" in="0">
        <tpls c="4">
          <tpl fld="2" item="6"/>
          <tpl fld="5" item="284"/>
          <tpl fld="3" item="6"/>
          <tpl fld="0" item="1"/>
        </tpls>
      </n>
      <m>
        <tpls c="4">
          <tpl fld="2" item="6"/>
          <tpl fld="5" item="284"/>
          <tpl fld="3" item="4"/>
          <tpl fld="0" item="1"/>
        </tpls>
      </m>
      <m>
        <tpls c="4">
          <tpl fld="2" item="6"/>
          <tpl fld="5" item="284"/>
          <tpl fld="3" item="5"/>
          <tpl fld="0" item="1"/>
        </tpls>
      </m>
      <n v="1652791.16" in="0">
        <tpls c="4">
          <tpl fld="2" item="5"/>
          <tpl fld="5" item="284"/>
          <tpl fld="3" item="8"/>
          <tpl fld="0" item="1"/>
        </tpls>
      </n>
      <n v="223285.23" in="0">
        <tpls c="4">
          <tpl fld="2" item="5"/>
          <tpl fld="5" item="284"/>
          <tpl fld="3" item="2"/>
          <tpl fld="0" item="1"/>
        </tpls>
      </n>
      <n v="5065405.21" in="0">
        <tpls c="4">
          <tpl fld="2" item="6"/>
          <tpl fld="5" item="284"/>
          <tpl fld="3" item="0"/>
          <tpl fld="0" item="1"/>
        </tpls>
      </n>
      <n v="49745473.390000001" in="0">
        <tpls c="4">
          <tpl fld="2" item="6"/>
          <tpl fld="5" item="284"/>
          <tpl fld="3" item="1"/>
          <tpl fld="0" item="1"/>
        </tpls>
      </n>
      <n v="255794.93" in="0">
        <tpls c="4">
          <tpl fld="2" item="6"/>
          <tpl fld="5" item="284"/>
          <tpl fld="3" item="2"/>
          <tpl fld="0" item="1"/>
        </tpls>
      </n>
      <n v="4098211.24" in="0">
        <tpls c="4">
          <tpl fld="2" item="5"/>
          <tpl fld="5" item="284"/>
          <tpl fld="3" item="0"/>
          <tpl fld="0" item="1"/>
        </tpls>
      </n>
      <m>
        <tpls c="4">
          <tpl fld="2" item="5"/>
          <tpl fld="5" item="284"/>
          <tpl fld="3" item="4"/>
          <tpl fld="0" item="1"/>
        </tpls>
      </m>
      <n v="43011078.369999997" in="0">
        <tpls c="4">
          <tpl fld="2" item="5"/>
          <tpl fld="5" item="284"/>
          <tpl fld="3" item="1"/>
          <tpl fld="0" item="1"/>
        </tpls>
      </n>
      <m>
        <tpls c="4">
          <tpl fld="2" item="5"/>
          <tpl fld="5" item="284"/>
          <tpl fld="3" item="5"/>
          <tpl fld="0" item="1"/>
        </tpls>
      </m>
      <n v="6155143.7999999998" in="0">
        <tpls c="4">
          <tpl fld="2" item="6"/>
          <tpl fld="5" item="284"/>
          <tpl fld="3" item="9"/>
          <tpl fld="0" item="1"/>
        </tpls>
      </n>
      <n v="18112009.079999998" in="0">
        <tpls c="4">
          <tpl fld="2" item="7"/>
          <tpl fld="5" item="284"/>
          <tpl fld="3" item="3"/>
          <tpl fld="0" item="1"/>
        </tpls>
      </n>
      <n v="13013.92" in="0">
        <tpls c="3">
          <tpl fld="1" item="10"/>
          <tpl fld="4" item="277"/>
          <tpl fld="0" item="0"/>
        </tpls>
      </n>
      <n v="734174.36" in="0">
        <tpls c="4">
          <tpl fld="2" item="8"/>
          <tpl fld="5" item="284"/>
          <tpl fld="3" item="7"/>
          <tpl fld="0" item="1"/>
        </tpls>
      </n>
      <n v="5144841.54" in="0">
        <tpls c="4">
          <tpl fld="2" item="7"/>
          <tpl fld="5" item="284"/>
          <tpl fld="3" item="0"/>
          <tpl fld="0" item="1"/>
        </tpls>
      </n>
      <n v="1768531.66" in="0">
        <tpls c="4">
          <tpl fld="2" item="8"/>
          <tpl fld="5" item="284"/>
          <tpl fld="3" item="8"/>
          <tpl fld="0" item="1"/>
        </tpls>
      </n>
      <n v="267245.7" in="0">
        <tpls c="4">
          <tpl fld="2" item="8"/>
          <tpl fld="5" item="284"/>
          <tpl fld="3" item="2"/>
          <tpl fld="0" item="1"/>
        </tpls>
      </n>
      <n v="280466.55" in="0">
        <tpls c="4">
          <tpl fld="2" item="7"/>
          <tpl fld="5" item="284"/>
          <tpl fld="3" item="2"/>
          <tpl fld="0" item="1"/>
        </tpls>
      </n>
      <n v="4477116.7300000004" in="0">
        <tpls c="4">
          <tpl fld="2" item="8"/>
          <tpl fld="5" item="284"/>
          <tpl fld="3" item="9"/>
          <tpl fld="0" item="1"/>
        </tpls>
      </n>
      <m>
        <tpls c="4">
          <tpl fld="2" item="7"/>
          <tpl fld="5" item="284"/>
          <tpl fld="3" item="5"/>
          <tpl fld="0" item="1"/>
        </tpls>
      </m>
      <n v="6435484.4500000002" in="0">
        <tpls c="4">
          <tpl fld="2" item="7"/>
          <tpl fld="5" item="284"/>
          <tpl fld="3" item="9"/>
          <tpl fld="0" item="1"/>
        </tpls>
      </n>
      <n v="44880488.229999997" in="0">
        <tpls c="4">
          <tpl fld="2" item="8"/>
          <tpl fld="5" item="284"/>
          <tpl fld="3" item="1"/>
          <tpl fld="0" item="1"/>
        </tpls>
      </n>
      <n v="4490412.6900000004" in="0">
        <tpls c="4">
          <tpl fld="2" item="8"/>
          <tpl fld="5" item="284"/>
          <tpl fld="3" item="0"/>
          <tpl fld="0" item="1"/>
        </tpls>
      </n>
      <n v="3604356.96" in="0">
        <tpls c="4">
          <tpl fld="2" item="7"/>
          <tpl fld="5" item="284"/>
          <tpl fld="3" item="8"/>
          <tpl fld="0" item="1"/>
        </tpls>
      </n>
      <n v="50863095.770000003" in="0">
        <tpls c="4">
          <tpl fld="2" item="7"/>
          <tpl fld="5" item="284"/>
          <tpl fld="3" item="1"/>
          <tpl fld="0" item="1"/>
        </tpls>
      </n>
      <n v="3330412.9" in="0">
        <tpls c="4">
          <tpl fld="2" item="7"/>
          <tpl fld="5" item="284"/>
          <tpl fld="3" item="6"/>
          <tpl fld="0" item="1"/>
        </tpls>
      </n>
      <m>
        <tpls c="4">
          <tpl fld="2" item="7"/>
          <tpl fld="5" item="284"/>
          <tpl fld="3" item="4"/>
          <tpl fld="0" item="1"/>
        </tpls>
      </m>
      <n v="14936520.609999999" in="0">
        <tpls c="4">
          <tpl fld="2" item="8"/>
          <tpl fld="5" item="284"/>
          <tpl fld="3" item="3"/>
          <tpl fld="0" item="1"/>
        </tpls>
      </n>
      <n v="1984748.92" in="0">
        <tpls c="4">
          <tpl fld="2" item="8"/>
          <tpl fld="5" item="284"/>
          <tpl fld="3" item="6"/>
          <tpl fld="0" item="1"/>
        </tpls>
      </n>
      <m>
        <tpls c="4">
          <tpl fld="2" item="8"/>
          <tpl fld="5" item="284"/>
          <tpl fld="3" item="4"/>
          <tpl fld="0" item="1"/>
        </tpls>
      </m>
      <n v="1566922.77" in="0">
        <tpls c="4">
          <tpl fld="2" item="7"/>
          <tpl fld="5" item="284"/>
          <tpl fld="3" item="7"/>
          <tpl fld="0" item="1"/>
        </tpls>
      </n>
      <m>
        <tpls c="4">
          <tpl fld="2" item="8"/>
          <tpl fld="5" item="284"/>
          <tpl fld="3" item="5"/>
          <tpl fld="0" item="1"/>
        </tpls>
      </m>
      <n v="54216243.090000004" in="0">
        <tpls c="4">
          <tpl fld="2" item="9"/>
          <tpl fld="5" item="284"/>
          <tpl fld="3" item="1"/>
          <tpl fld="0" item="1"/>
        </tpls>
      </n>
      <n v="3380093.45" in="0">
        <tpls c="4">
          <tpl fld="2" item="9"/>
          <tpl fld="5" item="284"/>
          <tpl fld="3" item="8"/>
          <tpl fld="0" item="1"/>
        </tpls>
      </n>
      <n v="309895.69" in="0">
        <tpls c="4">
          <tpl fld="2" item="9"/>
          <tpl fld="5" item="284"/>
          <tpl fld="3" item="2"/>
          <tpl fld="0" item="1"/>
        </tpls>
      </n>
      <m>
        <tpls c="4">
          <tpl fld="2" item="9"/>
          <tpl fld="5" item="284"/>
          <tpl fld="3" item="4"/>
          <tpl fld="0" item="1"/>
        </tpls>
      </m>
      <n v="5058111.5999999996" in="0">
        <tpls c="4">
          <tpl fld="2" item="9"/>
          <tpl fld="5" item="284"/>
          <tpl fld="3" item="0"/>
          <tpl fld="0" item="1"/>
        </tpls>
      </n>
      <n v="6978015.5700000003" in="0">
        <tpls c="4">
          <tpl fld="2" item="9"/>
          <tpl fld="5" item="284"/>
          <tpl fld="3" item="9"/>
          <tpl fld="0" item="1"/>
        </tpls>
      </n>
      <n v="1719465.68" in="0">
        <tpls c="4">
          <tpl fld="2" item="9"/>
          <tpl fld="5" item="284"/>
          <tpl fld="3" item="7"/>
          <tpl fld="0" item="1"/>
        </tpls>
      </n>
      <n v="19178721.289999999" in="0">
        <tpls c="4">
          <tpl fld="2" item="9"/>
          <tpl fld="5" item="284"/>
          <tpl fld="3" item="3"/>
          <tpl fld="0" item="1"/>
        </tpls>
      </n>
      <m>
        <tpls c="4">
          <tpl fld="2" item="9"/>
          <tpl fld="5" item="284"/>
          <tpl fld="3" item="5"/>
          <tpl fld="0" item="1"/>
        </tpls>
      </m>
      <n v="3066298.34" in="0">
        <tpls c="4">
          <tpl fld="2" item="9"/>
          <tpl fld="5" item="284"/>
          <tpl fld="3" item="6"/>
          <tpl fld="0" item="1"/>
        </tpls>
      </n>
      <n v="13129" in="0">
        <tpls c="3">
          <tpl fld="1" item="11"/>
          <tpl fld="4" item="277"/>
          <tpl fld="0" item="0"/>
        </tpls>
      </n>
      <n v="1883385.87" in="0">
        <tpls c="4">
          <tpl fld="2" item="10"/>
          <tpl fld="5" item="284"/>
          <tpl fld="3" item="7"/>
          <tpl fld="0" item="1"/>
        </tpls>
      </n>
      <n v="3942891.96" in="0">
        <tpls c="4">
          <tpl fld="2" item="10"/>
          <tpl fld="5" item="284"/>
          <tpl fld="3" item="8"/>
          <tpl fld="0" item="1"/>
        </tpls>
      </n>
      <n v="56186001.939999998" in="0">
        <tpls c="4">
          <tpl fld="2" item="10"/>
          <tpl fld="5" item="284"/>
          <tpl fld="3" item="1"/>
          <tpl fld="0" item="1"/>
        </tpls>
      </n>
      <m>
        <tpls c="4">
          <tpl fld="2" item="10"/>
          <tpl fld="5" item="284"/>
          <tpl fld="3" item="5"/>
          <tpl fld="0" item="1"/>
        </tpls>
      </m>
      <n v="5271198.17" in="0">
        <tpls c="4">
          <tpl fld="2" item="10"/>
          <tpl fld="5" item="284"/>
          <tpl fld="3" item="0"/>
          <tpl fld="0" item="1"/>
        </tpls>
      </n>
      <n v="472207.99" in="0">
        <tpls c="4">
          <tpl fld="2" item="10"/>
          <tpl fld="5" item="284"/>
          <tpl fld="3" item="2"/>
          <tpl fld="0" item="1"/>
        </tpls>
      </n>
      <n v="20476880.219999999" in="0">
        <tpls c="4">
          <tpl fld="2" item="10"/>
          <tpl fld="5" item="284"/>
          <tpl fld="3" item="3"/>
          <tpl fld="0" item="1"/>
        </tpls>
      </n>
      <n v="2986423.47" in="0">
        <tpls c="4">
          <tpl fld="2" item="10"/>
          <tpl fld="5" item="284"/>
          <tpl fld="3" item="6"/>
          <tpl fld="0" item="1"/>
        </tpls>
      </n>
      <m>
        <tpls c="4">
          <tpl fld="2" item="10"/>
          <tpl fld="5" item="284"/>
          <tpl fld="3" item="4"/>
          <tpl fld="0" item="1"/>
        </tpls>
      </m>
      <n v="7316793.1600000001" in="0">
        <tpls c="4">
          <tpl fld="2" item="10"/>
          <tpl fld="5" item="284"/>
          <tpl fld="3" item="9"/>
          <tpl fld="0" item="1"/>
        </tpls>
      </n>
      <n v="13418.66" in="0">
        <tpls c="3">
          <tpl fld="1" item="12"/>
          <tpl fld="4" item="277"/>
          <tpl fld="0" item="0"/>
        </tpls>
      </n>
      <n v="22012800.260000002" in="0">
        <tpls c="4">
          <tpl fld="2" item="11"/>
          <tpl fld="5" item="284"/>
          <tpl fld="3" item="3"/>
          <tpl fld="0" item="1"/>
        </tpls>
      </n>
      <m>
        <tpls c="4">
          <tpl fld="2" item="11"/>
          <tpl fld="5" item="284"/>
          <tpl fld="3" item="5"/>
          <tpl fld="0" item="1"/>
        </tpls>
      </m>
      <n v="60026071.649999999" in="0">
        <tpls c="4">
          <tpl fld="2" item="11"/>
          <tpl fld="5" item="284"/>
          <tpl fld="3" item="1"/>
          <tpl fld="0" item="1"/>
        </tpls>
      </n>
      <n v="7928132.6500000004" in="0">
        <tpls c="4">
          <tpl fld="2" item="11"/>
          <tpl fld="5" item="284"/>
          <tpl fld="3" item="9"/>
          <tpl fld="0" item="1"/>
        </tpls>
      </n>
      <m>
        <tpls c="4">
          <tpl fld="2" item="11"/>
          <tpl fld="5" item="284"/>
          <tpl fld="3" item="4"/>
          <tpl fld="0" item="1"/>
        </tpls>
      </m>
      <n v="1792576.62" in="0">
        <tpls c="4">
          <tpl fld="2" item="11"/>
          <tpl fld="5" item="284"/>
          <tpl fld="3" item="7"/>
          <tpl fld="0" item="1"/>
        </tpls>
      </n>
      <n v="3491132.15" in="0">
        <tpls c="4">
          <tpl fld="2" item="11"/>
          <tpl fld="5" item="284"/>
          <tpl fld="3" item="6"/>
          <tpl fld="0" item="1"/>
        </tpls>
      </n>
      <n v="5656460" in="0">
        <tpls c="4">
          <tpl fld="2" item="11"/>
          <tpl fld="5" item="284"/>
          <tpl fld="3" item="0"/>
          <tpl fld="0" item="1"/>
        </tpls>
      </n>
      <n v="4439796.9000000004" in="0">
        <tpls c="4">
          <tpl fld="2" item="11"/>
          <tpl fld="5" item="284"/>
          <tpl fld="3" item="8"/>
          <tpl fld="0" item="1"/>
        </tpls>
      </n>
      <n v="547740.75" in="0">
        <tpls c="4">
          <tpl fld="2" item="11"/>
          <tpl fld="5" item="284"/>
          <tpl fld="3" item="2"/>
          <tpl fld="0" item="1"/>
        </tpls>
      </n>
      <n v="13822.48" in="0">
        <tpls c="3">
          <tpl fld="1" item="13"/>
          <tpl fld="4" item="277"/>
          <tpl fld="0" item="0"/>
        </tpls>
      </n>
      <n v="619885.24" in="0">
        <tpls c="4">
          <tpl fld="2" item="12"/>
          <tpl fld="5" item="284"/>
          <tpl fld="3" item="2"/>
          <tpl fld="0" item="1"/>
        </tpls>
      </n>
      <n v="8507244.2599999998" in="0">
        <tpls c="4">
          <tpl fld="2" item="12"/>
          <tpl fld="5" item="284"/>
          <tpl fld="3" item="9"/>
          <tpl fld="0" item="1"/>
        </tpls>
      </n>
      <m>
        <tpls c="4">
          <tpl fld="2" item="12"/>
          <tpl fld="5" item="284"/>
          <tpl fld="3" item="4"/>
          <tpl fld="0" item="1"/>
        </tpls>
      </m>
      <n v="6167654.7599999998" in="0">
        <tpls c="4">
          <tpl fld="2" item="12"/>
          <tpl fld="5" item="284"/>
          <tpl fld="3" item="0"/>
          <tpl fld="0" item="1"/>
        </tpls>
      </n>
      <n v="4975244.92" in="0">
        <tpls c="4">
          <tpl fld="2" item="12"/>
          <tpl fld="5" item="284"/>
          <tpl fld="3" item="8"/>
          <tpl fld="0" item="1"/>
        </tpls>
      </n>
      <n v="1759711.11" in="0">
        <tpls c="4">
          <tpl fld="2" item="12"/>
          <tpl fld="5" item="284"/>
          <tpl fld="3" item="7"/>
          <tpl fld="0" item="1"/>
        </tpls>
      </n>
      <n v="23818084.100000001" in="0">
        <tpls c="4">
          <tpl fld="2" item="12"/>
          <tpl fld="5" item="284"/>
          <tpl fld="3" item="3"/>
          <tpl fld="0" item="1"/>
        </tpls>
      </n>
      <m>
        <tpls c="4">
          <tpl fld="2" item="12"/>
          <tpl fld="5" item="284"/>
          <tpl fld="3" item="5"/>
          <tpl fld="0" item="1"/>
        </tpls>
      </m>
      <n v="3344378.78" in="0">
        <tpls c="4">
          <tpl fld="2" item="12"/>
          <tpl fld="5" item="284"/>
          <tpl fld="3" item="6"/>
          <tpl fld="0" item="1"/>
        </tpls>
      </n>
      <n v="64854937.740000002" in="0">
        <tpls c="4">
          <tpl fld="2" item="12"/>
          <tpl fld="5" item="284"/>
          <tpl fld="3" item="1"/>
          <tpl fld="0" item="1"/>
        </tpls>
      </n>
      <n v="13899.98" in="0">
        <tpls c="3">
          <tpl fld="1" item="14"/>
          <tpl fld="4" item="277"/>
          <tpl fld="0" item="0"/>
        </tpls>
      </n>
      <n v="11779059.73" in="0">
        <tpls c="4">
          <tpl fld="2" item="13"/>
          <tpl fld="5" item="284"/>
          <tpl fld="3" item="9"/>
          <tpl fld="0" item="1"/>
        </tpls>
      </n>
      <n v="3854056.08" in="0">
        <tpls c="4">
          <tpl fld="2" item="13"/>
          <tpl fld="5" item="284"/>
          <tpl fld="3" item="6"/>
          <tpl fld="0" item="1"/>
        </tpls>
      </n>
      <n v="25185609.109999999" in="0">
        <tpls c="4">
          <tpl fld="2" item="13"/>
          <tpl fld="5" item="284"/>
          <tpl fld="3" item="3"/>
          <tpl fld="0" item="1"/>
        </tpls>
      </n>
      <m>
        <tpls c="4">
          <tpl fld="2" item="13"/>
          <tpl fld="5" item="284"/>
          <tpl fld="3" item="5"/>
          <tpl fld="0" item="1"/>
        </tpls>
      </m>
      <n v="6359904.5" in="0">
        <tpls c="4">
          <tpl fld="2" item="13"/>
          <tpl fld="5" item="284"/>
          <tpl fld="3" item="0"/>
          <tpl fld="0" item="1"/>
        </tpls>
      </n>
      <n v="778841.48" in="0">
        <tpls c="4">
          <tpl fld="2" item="13"/>
          <tpl fld="5" item="284"/>
          <tpl fld="3" item="2"/>
          <tpl fld="0" item="1"/>
        </tpls>
      </n>
      <n v="65101922.520000003" in="0">
        <tpls c="4">
          <tpl fld="2" item="13"/>
          <tpl fld="5" item="284"/>
          <tpl fld="3" item="1"/>
          <tpl fld="0" item="1"/>
        </tpls>
      </n>
      <n v="2155348.54" in="0">
        <tpls c="4">
          <tpl fld="2" item="13"/>
          <tpl fld="5" item="284"/>
          <tpl fld="3" item="7"/>
          <tpl fld="0" item="1"/>
        </tpls>
      </n>
      <n v="6520346.75" in="0">
        <tpls c="4">
          <tpl fld="2" item="13"/>
          <tpl fld="5" item="284"/>
          <tpl fld="3" item="8"/>
          <tpl fld="0" item="1"/>
        </tpls>
      </n>
      <m>
        <tpls c="4">
          <tpl fld="2" item="13"/>
          <tpl fld="5" item="284"/>
          <tpl fld="3" item="4"/>
          <tpl fld="0" item="1"/>
        </tpls>
      </m>
      <n v="14036.31" in="0">
        <tpls c="3">
          <tpl fld="1" item="15"/>
          <tpl fld="4" item="277"/>
          <tpl fld="0" item="0"/>
        </tpls>
      </n>
      <n v="6138958.3200000003" in="0">
        <tpls c="4">
          <tpl fld="2" item="14"/>
          <tpl fld="5" item="284"/>
          <tpl fld="3" item="0"/>
          <tpl fld="0" item="1"/>
        </tpls>
      </n>
      <n v="2314967.2200000002" in="0">
        <tpls c="4">
          <tpl fld="2" item="14"/>
          <tpl fld="5" item="284"/>
          <tpl fld="3" item="7"/>
          <tpl fld="0" item="1"/>
        </tpls>
      </n>
      <n v="4504271.3099999996" in="0">
        <tpls c="4">
          <tpl fld="2" item="14"/>
          <tpl fld="5" item="284"/>
          <tpl fld="3" item="6"/>
          <tpl fld="0" item="1"/>
        </tpls>
      </n>
      <n v="66106104.350000001" in="0">
        <tpls c="4">
          <tpl fld="2" item="14"/>
          <tpl fld="5" item="284"/>
          <tpl fld="3" item="1"/>
          <tpl fld="0" item="1"/>
        </tpls>
      </n>
      <m>
        <tpls c="4">
          <tpl fld="2" item="14"/>
          <tpl fld="5" item="284"/>
          <tpl fld="3" item="5"/>
          <tpl fld="0" item="1"/>
        </tpls>
      </m>
      <n v="6239873.4800000004" in="0">
        <tpls c="4">
          <tpl fld="2" item="14"/>
          <tpl fld="5" item="284"/>
          <tpl fld="3" item="4"/>
          <tpl fld="0" item="1"/>
        </tpls>
      </n>
      <n v="808419.16" in="0">
        <tpls c="4">
          <tpl fld="2" item="14"/>
          <tpl fld="5" item="284"/>
          <tpl fld="3" item="2"/>
          <tpl fld="0" item="1"/>
        </tpls>
      </n>
      <n v="5634488.5899999999" in="0">
        <tpls c="4">
          <tpl fld="2" item="14"/>
          <tpl fld="5" item="284"/>
          <tpl fld="3" item="8"/>
          <tpl fld="0" item="1"/>
        </tpls>
      </n>
      <n v="14138040.859999999" in="0">
        <tpls c="4">
          <tpl fld="2" item="14"/>
          <tpl fld="5" item="284"/>
          <tpl fld="3" item="9"/>
          <tpl fld="0" item="1"/>
        </tpls>
      </n>
      <n v="26490101.870000001" in="0">
        <tpls c="4">
          <tpl fld="2" item="14"/>
          <tpl fld="5" item="284"/>
          <tpl fld="3" item="3"/>
          <tpl fld="0" item="1"/>
        </tpls>
      </n>
      <n v="13943.1" in="0">
        <tpls c="3">
          <tpl fld="1" item="16"/>
          <tpl fld="4" item="277"/>
          <tpl fld="0" item="0"/>
        </tpls>
      </n>
      <n v="802147.52" in="0">
        <tpls c="4">
          <tpl fld="2" item="15"/>
          <tpl fld="5" item="284"/>
          <tpl fld="3" item="2"/>
          <tpl fld="0" item="1"/>
        </tpls>
      </n>
      <n v="25894959.699999999" in="0">
        <tpls c="4">
          <tpl fld="2" item="15"/>
          <tpl fld="5" item="284"/>
          <tpl fld="3" item="3"/>
          <tpl fld="0" item="1"/>
        </tpls>
      </n>
      <n v="5561182.2400000002" in="0">
        <tpls c="4">
          <tpl fld="2" item="15"/>
          <tpl fld="5" item="284"/>
          <tpl fld="3" item="0"/>
          <tpl fld="0" item="1"/>
        </tpls>
      </n>
      <m>
        <tpls c="4">
          <tpl fld="2" item="15"/>
          <tpl fld="5" item="284"/>
          <tpl fld="3" item="5"/>
          <tpl fld="0" item="1"/>
        </tpls>
      </m>
      <n v="5056676.59" in="0">
        <tpls c="4">
          <tpl fld="2" item="15"/>
          <tpl fld="5" item="284"/>
          <tpl fld="3" item="4"/>
          <tpl fld="0" item="1"/>
        </tpls>
      </n>
      <n v="4661283.5" in="0">
        <tpls c="4">
          <tpl fld="2" item="15"/>
          <tpl fld="5" item="284"/>
          <tpl fld="3" item="6"/>
          <tpl fld="0" item="1"/>
        </tpls>
      </n>
      <n v="902216.11" in="0">
        <tpls c="4">
          <tpl fld="2" item="15"/>
          <tpl fld="5" item="284"/>
          <tpl fld="3" item="8"/>
          <tpl fld="0" item="1"/>
        </tpls>
      </n>
      <n v="13821513.439999999" in="0">
        <tpls c="4">
          <tpl fld="2" item="15"/>
          <tpl fld="5" item="284"/>
          <tpl fld="3" item="9"/>
          <tpl fld="0" item="1"/>
        </tpls>
      </n>
      <n v="73329915.590000004" in="0">
        <tpls c="4">
          <tpl fld="2" item="15"/>
          <tpl fld="5" item="284"/>
          <tpl fld="3" item="1"/>
          <tpl fld="0" item="1"/>
        </tpls>
      </n>
      <n v="2469901.0699999998" in="0">
        <tpls c="4">
          <tpl fld="2" item="15"/>
          <tpl fld="5" item="284"/>
          <tpl fld="3" item="7"/>
          <tpl fld="0" item="1"/>
        </tpls>
      </n>
      <n v="13862.57" in="0">
        <tpls c="3">
          <tpl fld="1" item="17"/>
          <tpl fld="4" item="277"/>
          <tpl fld="0" item="0"/>
        </tpls>
      </n>
      <n v="73872323.390000001" in="0">
        <tpls c="4">
          <tpl fld="2" item="16"/>
          <tpl fld="5" item="284"/>
          <tpl fld="3" item="1"/>
          <tpl fld="0" item="1"/>
        </tpls>
      </n>
      <n v="5276684.22" in="0">
        <tpls c="4">
          <tpl fld="2" item="16"/>
          <tpl fld="5" item="284"/>
          <tpl fld="3" item="4"/>
          <tpl fld="0" item="1"/>
        </tpls>
      </n>
      <n v="13824.02" in="0">
        <tpls c="3">
          <tpl fld="1" item="18"/>
          <tpl fld="4" item="277"/>
          <tpl fld="0" item="0"/>
        </tpls>
      </n>
      <n v="5654566.0499999998" in="0">
        <tpls c="4">
          <tpl fld="2" item="16"/>
          <tpl fld="5" item="284"/>
          <tpl fld="3" item="0"/>
          <tpl fld="0" item="1"/>
        </tpls>
      </n>
      <n v="796963.65" in="0">
        <tpls c="4">
          <tpl fld="2" item="16"/>
          <tpl fld="5" item="284"/>
          <tpl fld="3" item="2"/>
          <tpl fld="0" item="1"/>
        </tpls>
      </n>
      <n v="14735841.98" in="0">
        <tpls c="4">
          <tpl fld="2" item="16"/>
          <tpl fld="5" item="284"/>
          <tpl fld="3" item="9"/>
          <tpl fld="0" item="1"/>
        </tpls>
      </n>
      <n v="670850.18999999994" in="0">
        <tpls c="4">
          <tpl fld="2" item="16"/>
          <tpl fld="5" item="284"/>
          <tpl fld="3" item="8"/>
          <tpl fld="0" item="1"/>
        </tpls>
      </n>
      <n v="26124899.699999999" in="0">
        <tpls c="4">
          <tpl fld="2" item="16"/>
          <tpl fld="5" item="284"/>
          <tpl fld="3" item="3"/>
          <tpl fld="0" item="1"/>
        </tpls>
      </n>
      <n v="2466367.02" in="0">
        <tpls c="4">
          <tpl fld="2" item="16"/>
          <tpl fld="5" item="284"/>
          <tpl fld="3" item="7"/>
          <tpl fld="0" item="1"/>
        </tpls>
      </n>
      <m>
        <tpls c="4">
          <tpl fld="2" item="16"/>
          <tpl fld="5" item="284"/>
          <tpl fld="3" item="5"/>
          <tpl fld="0" item="1"/>
        </tpls>
      </m>
      <n v="5157894.79" in="0">
        <tpls c="4">
          <tpl fld="2" item="16"/>
          <tpl fld="5" item="284"/>
          <tpl fld="3" item="6"/>
          <tpl fld="0" item="1"/>
        </tpls>
      </n>
      <n v="5217923.09" in="0">
        <tpls c="4">
          <tpl fld="2" item="17"/>
          <tpl fld="5" item="284"/>
          <tpl fld="3" item="6"/>
          <tpl fld="0" item="1"/>
        </tpls>
      </n>
      <n v="1006558.52" in="0">
        <tpls c="4">
          <tpl fld="2" item="17"/>
          <tpl fld="5" item="284"/>
          <tpl fld="3" item="8"/>
          <tpl fld="0" item="1"/>
        </tpls>
      </n>
      <n v="26754940.109999999" in="0">
        <tpls c="4">
          <tpl fld="2" item="17"/>
          <tpl fld="5" item="284"/>
          <tpl fld="3" item="3"/>
          <tpl fld="0" item="1"/>
        </tpls>
      </n>
      <n v="16643184.189999999" in="0">
        <tpls c="4">
          <tpl fld="2" item="17"/>
          <tpl fld="5" item="284"/>
          <tpl fld="3" item="9"/>
          <tpl fld="0" item="1"/>
        </tpls>
      </n>
      <n v="45555" in="0">
        <tpls c="4">
          <tpl fld="2" item="17"/>
          <tpl fld="5" item="284"/>
          <tpl fld="3" item="4"/>
          <tpl fld="0" item="1"/>
        </tpls>
      </n>
      <n v="910785.08" in="0">
        <tpls c="4">
          <tpl fld="2" item="17"/>
          <tpl fld="5" item="284"/>
          <tpl fld="3" item="2"/>
          <tpl fld="0" item="1"/>
        </tpls>
      </n>
      <n v="78528993.409999996" in="0">
        <tpls c="4">
          <tpl fld="2" item="17"/>
          <tpl fld="5" item="284"/>
          <tpl fld="3" item="1"/>
          <tpl fld="0" item="1"/>
        </tpls>
      </n>
      <n v="2455687.7799999998" in="0">
        <tpls c="4">
          <tpl fld="2" item="17"/>
          <tpl fld="5" item="284"/>
          <tpl fld="3" item="7"/>
          <tpl fld="0" item="1"/>
        </tpls>
      </n>
      <n v="5526094.6799999997" in="0">
        <tpls c="4">
          <tpl fld="2" item="17"/>
          <tpl fld="5" item="284"/>
          <tpl fld="3" item="0"/>
          <tpl fld="0" item="1"/>
        </tpls>
      </n>
      <m>
        <tpls c="4">
          <tpl fld="2" item="17"/>
          <tpl fld="5" item="284"/>
          <tpl fld="3" item="5"/>
          <tpl fld="0" item="1"/>
        </tpls>
      </m>
      <n v="14031.4" in="0">
        <tpls c="3">
          <tpl fld="1" item="19"/>
          <tpl fld="4" item="277"/>
          <tpl fld="0" item="0"/>
        </tpls>
      </n>
      <n v="16953173.739999998" in="0">
        <tpls c="4">
          <tpl fld="2" item="18"/>
          <tpl fld="5" item="284"/>
          <tpl fld="3" item="9"/>
          <tpl fld="0" item="1"/>
        </tpls>
      </n>
      <n v="79877203.900000006" in="0">
        <tpls c="4">
          <tpl fld="2" item="18"/>
          <tpl fld="5" item="284"/>
          <tpl fld="3" item="1"/>
          <tpl fld="0" item="1"/>
        </tpls>
      </n>
      <n v="926725.69" in="0">
        <tpls c="4">
          <tpl fld="2" item="18"/>
          <tpl fld="5" item="284"/>
          <tpl fld="3" item="2"/>
          <tpl fld="0" item="1"/>
        </tpls>
      </n>
      <n v="27282069.640000001" in="0">
        <tpls c="4">
          <tpl fld="2" item="18"/>
          <tpl fld="5" item="284"/>
          <tpl fld="3" item="3"/>
          <tpl fld="0" item="1"/>
        </tpls>
      </n>
      <n v="14711.9" in="0">
        <tpls c="3">
          <tpl fld="1" item="20"/>
          <tpl fld="4" item="277"/>
          <tpl fld="0" item="0"/>
        </tpls>
      </n>
      <n v="2605560.0299999998" in="0">
        <tpls c="4">
          <tpl fld="2" item="18"/>
          <tpl fld="5" item="284"/>
          <tpl fld="3" item="7"/>
          <tpl fld="0" item="1"/>
        </tpls>
      </n>
      <n v="5770132.6600000001" in="0">
        <tpls c="4">
          <tpl fld="2" item="18"/>
          <tpl fld="5" item="284"/>
          <tpl fld="3" item="0"/>
          <tpl fld="0" item="1"/>
        </tpls>
      </n>
      <n v="5376840.4500000002" in="0">
        <tpls c="4">
          <tpl fld="2" item="18"/>
          <tpl fld="5" item="284"/>
          <tpl fld="3" item="6"/>
          <tpl fld="0" item="1"/>
        </tpls>
      </n>
      <m>
        <tpls c="4">
          <tpl fld="2" item="18"/>
          <tpl fld="5" item="284"/>
          <tpl fld="3" item="5"/>
          <tpl fld="0" item="1"/>
        </tpls>
      </m>
      <m>
        <tpls c="4">
          <tpl fld="2" item="18"/>
          <tpl fld="5" item="284"/>
          <tpl fld="3" item="4"/>
          <tpl fld="0" item="1"/>
        </tpls>
      </m>
      <n v="1215988.94" in="0">
        <tpls c="4">
          <tpl fld="2" item="18"/>
          <tpl fld="5" item="284"/>
          <tpl fld="3" item="8"/>
          <tpl fld="0" item="1"/>
        </tpls>
      </n>
      <n v="666411.80000000005" in="0">
        <tpls c="4">
          <tpl fld="2" item="19"/>
          <tpl fld="5" item="284"/>
          <tpl fld="3" item="4"/>
          <tpl fld="0" item="1"/>
        </tpls>
      </n>
      <n v="6116657.5199999996" in="0">
        <tpls c="4">
          <tpl fld="2" item="19"/>
          <tpl fld="5" item="284"/>
          <tpl fld="3" item="0"/>
          <tpl fld="0" item="1"/>
        </tpls>
      </n>
      <n v="29487146.82" in="0">
        <tpls c="4">
          <tpl fld="2" item="19"/>
          <tpl fld="5" item="284"/>
          <tpl fld="3" item="3"/>
          <tpl fld="0" item="1"/>
        </tpls>
      </n>
      <n v="15020.17" in="0">
        <tpls c="3">
          <tpl fld="1" item="21"/>
          <tpl fld="4" item="277"/>
          <tpl fld="0" item="0"/>
        </tpls>
      </n>
      <n v="2961078.69" in="0">
        <tpls c="4">
          <tpl fld="2" item="19"/>
          <tpl fld="5" item="284"/>
          <tpl fld="3" item="7"/>
          <tpl fld="0" item="1"/>
        </tpls>
      </n>
      <n v="87949808.920000002" in="0">
        <tpls c="4">
          <tpl fld="2" item="19"/>
          <tpl fld="5" item="284"/>
          <tpl fld="3" item="1"/>
          <tpl fld="0" item="1"/>
        </tpls>
      </n>
      <n v="1201537.8" in="0">
        <tpls c="4">
          <tpl fld="2" item="19"/>
          <tpl fld="5" item="284"/>
          <tpl fld="3" item="8"/>
          <tpl fld="0" item="1"/>
        </tpls>
      </n>
      <n v="1004057.64" in="0">
        <tpls c="4">
          <tpl fld="2" item="19"/>
          <tpl fld="5" item="284"/>
          <tpl fld="3" item="2"/>
          <tpl fld="0" item="1"/>
        </tpls>
      </n>
      <m>
        <tpls c="4">
          <tpl fld="2" item="19"/>
          <tpl fld="5" item="284"/>
          <tpl fld="3" item="5"/>
          <tpl fld="0" item="1"/>
        </tpls>
      </m>
      <n v="7787145.75" in="0">
        <tpls c="4">
          <tpl fld="2" item="19"/>
          <tpl fld="5" item="284"/>
          <tpl fld="3" item="6"/>
          <tpl fld="0" item="1"/>
        </tpls>
      </n>
      <n v="18808348.98" in="0">
        <tpls c="4">
          <tpl fld="2" item="19"/>
          <tpl fld="5" item="284"/>
          <tpl fld="3" item="9"/>
          <tpl fld="0" item="1"/>
        </tpls>
      </n>
      <n v="15463.99" in="0">
        <tpls c="3">
          <tpl fld="1" item="22"/>
          <tpl fld="4" item="277"/>
          <tpl fld="0" item="0"/>
        </tpls>
      </n>
      <n v="904457.09" in="0">
        <tpls c="4">
          <tpl fld="2" item="20"/>
          <tpl fld="5" item="284"/>
          <tpl fld="3" item="2"/>
          <tpl fld="0" item="1"/>
        </tpls>
      </n>
      <n v="1197824.03" in="0">
        <tpls c="4">
          <tpl fld="2" item="20"/>
          <tpl fld="5" item="284"/>
          <tpl fld="3" item="4"/>
          <tpl fld="0" item="1"/>
        </tpls>
      </n>
      <n v="1444075.33" in="0">
        <tpls c="4">
          <tpl fld="2" item="20"/>
          <tpl fld="5" item="284"/>
          <tpl fld="3" item="8"/>
          <tpl fld="0" item="1"/>
        </tpls>
      </n>
      <n v="20973071.800000001" in="0">
        <tpls c="4">
          <tpl fld="2" item="20"/>
          <tpl fld="5" item="284"/>
          <tpl fld="3" item="9"/>
          <tpl fld="0" item="1"/>
        </tpls>
      </n>
      <n v="31204912.149999999" in="0">
        <tpls c="4">
          <tpl fld="2" item="20"/>
          <tpl fld="5" item="284"/>
          <tpl fld="3" item="3"/>
          <tpl fld="0" item="1"/>
        </tpls>
      </n>
      <m>
        <tpls c="4">
          <tpl fld="2" item="20"/>
          <tpl fld="5" item="284"/>
          <tpl fld="3" item="5"/>
          <tpl fld="0" item="1"/>
        </tpls>
      </m>
      <n v="6320166.1399999997" in="0">
        <tpls c="4">
          <tpl fld="2" item="20"/>
          <tpl fld="5" item="284"/>
          <tpl fld="3" item="0"/>
          <tpl fld="0" item="1"/>
        </tpls>
      </n>
      <n v="7968627.75" in="0">
        <tpls c="4">
          <tpl fld="2" item="20"/>
          <tpl fld="5" item="284"/>
          <tpl fld="3" item="6"/>
          <tpl fld="0" item="1"/>
        </tpls>
      </n>
      <n v="94507779.040000007" in="0">
        <tpls c="4">
          <tpl fld="2" item="20"/>
          <tpl fld="5" item="284"/>
          <tpl fld="3" item="1"/>
          <tpl fld="0" item="1"/>
        </tpls>
      </n>
      <n v="3240474.12" in="0">
        <tpls c="4">
          <tpl fld="2" item="20"/>
          <tpl fld="5" item="284"/>
          <tpl fld="3" item="7"/>
          <tpl fld="0" item="1"/>
        </tpls>
      </n>
      <n v="1137447.45" in="0">
        <tpls c="4">
          <tpl fld="2" item="21"/>
          <tpl fld="5" item="284"/>
          <tpl fld="3" item="8"/>
          <tpl fld="0" item="1"/>
        </tpls>
      </n>
      <m>
        <tpls c="4">
          <tpl fld="2" item="21"/>
          <tpl fld="5" item="284"/>
          <tpl fld="3" item="5"/>
          <tpl fld="0" item="1"/>
        </tpls>
      </m>
      <n v="23350265.949999999" in="0">
        <tpls c="4">
          <tpl fld="2" item="21"/>
          <tpl fld="5" item="284"/>
          <tpl fld="3" item="9"/>
          <tpl fld="0" item="1"/>
        </tpls>
      </n>
      <n v="32540939.949999999" in="0">
        <tpls c="4">
          <tpl fld="2" item="21"/>
          <tpl fld="5" item="284"/>
          <tpl fld="3" item="3"/>
          <tpl fld="0" item="1"/>
        </tpls>
      </n>
      <n v="6629706.8499999996" in="0">
        <tpls c="4">
          <tpl fld="2" item="21"/>
          <tpl fld="5" item="284"/>
          <tpl fld="3" item="0"/>
          <tpl fld="0" item="1"/>
        </tpls>
      </n>
      <n v="9410484.3900000006" in="0">
        <tpls c="4">
          <tpl fld="2" item="21"/>
          <tpl fld="5" item="284"/>
          <tpl fld="3" item="6"/>
          <tpl fld="0" item="1"/>
        </tpls>
      </n>
      <n v="1044885.07" in="0">
        <tpls c="4">
          <tpl fld="2" item="21"/>
          <tpl fld="5" item="284"/>
          <tpl fld="3" item="2"/>
          <tpl fld="0" item="1"/>
        </tpls>
      </n>
      <n v="105702106.70999999" in="0">
        <tpls c="4">
          <tpl fld="2" item="21"/>
          <tpl fld="5" item="284"/>
          <tpl fld="3" item="1"/>
          <tpl fld="0" item="1"/>
        </tpls>
      </n>
      <n v="3942014.87" in="0">
        <tpls c="4">
          <tpl fld="2" item="21"/>
          <tpl fld="5" item="284"/>
          <tpl fld="3" item="7"/>
          <tpl fld="0" item="1"/>
        </tpls>
      </n>
      <n v="943862.85" in="0">
        <tpls c="4">
          <tpl fld="2" item="21"/>
          <tpl fld="5" item="284"/>
          <tpl fld="3" item="4"/>
          <tpl fld="0" item="1"/>
        </tpls>
      </n>
      <n v="15841.77" in="0">
        <tpls c="3">
          <tpl fld="1" item="23"/>
          <tpl fld="4" item="277"/>
          <tpl fld="0" item="0"/>
        </tpls>
      </n>
      <n v="4622951.97" in="0">
        <tpls c="4">
          <tpl fld="2" item="22"/>
          <tpl fld="5" item="284"/>
          <tpl fld="3" item="7"/>
          <tpl fld="0" item="1"/>
        </tpls>
      </n>
      <m>
        <tpls c="4">
          <tpl fld="2" item="22"/>
          <tpl fld="5" item="284"/>
          <tpl fld="3" item="5"/>
          <tpl fld="0" item="1"/>
        </tpls>
      </m>
      <n v="35020975.340000004" in="0">
        <tpls c="4">
          <tpl fld="2" item="22"/>
          <tpl fld="5" item="284"/>
          <tpl fld="3" item="3"/>
          <tpl fld="0" item="1"/>
        </tpls>
      </n>
      <n v="24686832.469999999" in="0">
        <tpls c="4">
          <tpl fld="2" item="22"/>
          <tpl fld="5" item="284"/>
          <tpl fld="3" item="9"/>
          <tpl fld="0" item="1"/>
        </tpls>
      </n>
      <n v="991985.46" in="0">
        <tpls c="4">
          <tpl fld="2" item="22"/>
          <tpl fld="5" item="284"/>
          <tpl fld="3" item="2"/>
          <tpl fld="0" item="1"/>
        </tpls>
      </n>
      <n v="10207122.42" in="0">
        <tpls c="4">
          <tpl fld="2" item="22"/>
          <tpl fld="5" item="284"/>
          <tpl fld="3" item="6"/>
          <tpl fld="0" item="1"/>
        </tpls>
      </n>
      <n v="883192.71" in="0">
        <tpls c="4">
          <tpl fld="2" item="22"/>
          <tpl fld="5" item="284"/>
          <tpl fld="3" item="8"/>
          <tpl fld="0" item="1"/>
        </tpls>
      </n>
      <n v="6925359.5899999999" in="0">
        <tpls c="4">
          <tpl fld="2" item="22"/>
          <tpl fld="5" item="284"/>
          <tpl fld="3" item="0"/>
          <tpl fld="0" item="1"/>
        </tpls>
      </n>
      <n v="331782.15000000002" in="0">
        <tpls c="4">
          <tpl fld="2" item="22"/>
          <tpl fld="5" item="284"/>
          <tpl fld="3" item="4"/>
          <tpl fld="0" item="1"/>
        </tpls>
      </n>
      <n v="113975914.51000001" in="0">
        <tpls c="4">
          <tpl fld="2" item="22"/>
          <tpl fld="5" item="284"/>
          <tpl fld="3" item="1"/>
          <tpl fld="0" item="1"/>
        </tpls>
      </n>
      <n v="16419.2" in="0">
        <tpls c="3">
          <tpl fld="1" item="24"/>
          <tpl fld="4" item="277"/>
          <tpl fld="0" item="0"/>
        </tpls>
      </n>
      <n v="1259724.3500000001" in="0">
        <tpls c="4">
          <tpl fld="2" item="23"/>
          <tpl fld="5" item="284"/>
          <tpl fld="3" item="8"/>
          <tpl fld="0" item="1"/>
        </tpls>
      </n>
      <n v="27385339.399999999" in="0">
        <tpls c="4">
          <tpl fld="2" item="23"/>
          <tpl fld="5" item="284"/>
          <tpl fld="3" item="9"/>
          <tpl fld="0" item="1"/>
        </tpls>
      </n>
      <m>
        <tpls c="4">
          <tpl fld="2" item="23"/>
          <tpl fld="5" item="284"/>
          <tpl fld="3" item="5"/>
          <tpl fld="0" item="1"/>
        </tpls>
      </m>
      <n v="11872892.210000001" in="0">
        <tpls c="4">
          <tpl fld="2" item="23"/>
          <tpl fld="5" item="284"/>
          <tpl fld="3" item="6"/>
          <tpl fld="0" item="1"/>
        </tpls>
      </n>
      <n v="123501539.25" in="0">
        <tpls c="4">
          <tpl fld="2" item="23"/>
          <tpl fld="5" item="284"/>
          <tpl fld="3" item="1"/>
          <tpl fld="0" item="1"/>
        </tpls>
      </n>
      <n v="16722.86" in="0">
        <tpls c="3">
          <tpl fld="1" item="25"/>
          <tpl fld="4" item="277"/>
          <tpl fld="0" item="0"/>
        </tpls>
      </n>
      <m>
        <tpls c="4">
          <tpl fld="2" item="23"/>
          <tpl fld="5" item="284"/>
          <tpl fld="3" item="4"/>
          <tpl fld="0" item="1"/>
        </tpls>
      </m>
      <n v="4792201.04" in="0">
        <tpls c="4">
          <tpl fld="2" item="23"/>
          <tpl fld="5" item="284"/>
          <tpl fld="3" item="7"/>
          <tpl fld="0" item="1"/>
        </tpls>
      </n>
      <n v="38137755.359999999" in="0">
        <tpls c="4">
          <tpl fld="2" item="23"/>
          <tpl fld="5" item="284"/>
          <tpl fld="3" item="3"/>
          <tpl fld="0" item="1"/>
        </tpls>
      </n>
      <n v="7226233.5499999998" in="0">
        <tpls c="4">
          <tpl fld="2" item="23"/>
          <tpl fld="5" item="284"/>
          <tpl fld="3" item="0"/>
          <tpl fld="0" item="1"/>
        </tpls>
      </n>
      <n v="1182640.1200000001" in="0">
        <tpls c="4">
          <tpl fld="2" item="23"/>
          <tpl fld="5" item="284"/>
          <tpl fld="3" item="2"/>
          <tpl fld="0" item="1"/>
        </tpls>
      </n>
      <n v="1978964.89" in="0">
        <tpls c="4">
          <tpl fld="2" item="24"/>
          <tpl fld="5" item="284"/>
          <tpl fld="3" item="8"/>
          <tpl fld="0" item="1"/>
        </tpls>
      </n>
      <m>
        <tpls c="4">
          <tpl fld="2" item="24"/>
          <tpl fld="5" item="284"/>
          <tpl fld="3" item="5"/>
          <tpl fld="0" item="1"/>
        </tpls>
      </m>
      <n v="14756455.9" in="0">
        <tpls c="4">
          <tpl fld="2" item="24"/>
          <tpl fld="5" item="284"/>
          <tpl fld="3" item="6"/>
          <tpl fld="0" item="1"/>
        </tpls>
      </n>
      <n v="1183720.8700000001" in="0">
        <tpls c="4">
          <tpl fld="2" item="24"/>
          <tpl fld="5" item="284"/>
          <tpl fld="3" item="2"/>
          <tpl fld="0" item="1"/>
        </tpls>
      </n>
      <n v="42411556.5" in="0">
        <tpls c="4">
          <tpl fld="2" item="24"/>
          <tpl fld="5" item="284"/>
          <tpl fld="3" item="3"/>
          <tpl fld="0" item="1"/>
        </tpls>
      </n>
      <n v="8021235.5499999998" in="0">
        <tpls c="4">
          <tpl fld="2" item="24"/>
          <tpl fld="5" item="284"/>
          <tpl fld="3" item="0"/>
          <tpl fld="0" item="1"/>
        </tpls>
      </n>
      <n v="29994917.609999999" in="0">
        <tpls c="4">
          <tpl fld="2" item="24"/>
          <tpl fld="5" item="284"/>
          <tpl fld="3" item="9"/>
          <tpl fld="0" item="1"/>
        </tpls>
      </n>
      <n v="5851978.2000000002" in="0">
        <tpls c="4">
          <tpl fld="2" item="24"/>
          <tpl fld="5" item="284"/>
          <tpl fld="3" item="7"/>
          <tpl fld="0" item="1"/>
        </tpls>
      </n>
      <n v="137252335.86000001" in="0">
        <tpls c="4">
          <tpl fld="2" item="24"/>
          <tpl fld="5" item="284"/>
          <tpl fld="3" item="1"/>
          <tpl fld="0" item="1"/>
        </tpls>
      </n>
      <m>
        <tpls c="4">
          <tpl fld="2" item="24"/>
          <tpl fld="5" item="284"/>
          <tpl fld="3" item="4"/>
          <tpl fld="0" item="1"/>
        </tpls>
      </m>
      <n v="17075.310000000001" in="0">
        <tpls c="3">
          <tpl fld="1" item="26"/>
          <tpl fld="4" item="277"/>
          <tpl fld="0" item="0"/>
        </tpls>
      </n>
      <m>
        <tpls c="4">
          <tpl fld="2" item="25"/>
          <tpl fld="5" item="284"/>
          <tpl fld="3" item="4"/>
          <tpl fld="0" item="1"/>
        </tpls>
      </m>
      <n v="34451423.979999997" in="0">
        <tpls c="4">
          <tpl fld="2" item="25"/>
          <tpl fld="5" item="284"/>
          <tpl fld="3" item="9"/>
          <tpl fld="0" item="1"/>
        </tpls>
      </n>
      <n v="7908063.71" in="0">
        <tpls c="4">
          <tpl fld="2" item="25"/>
          <tpl fld="5" item="284"/>
          <tpl fld="3" item="0"/>
          <tpl fld="0" item="1"/>
        </tpls>
      </n>
      <m>
        <tpls c="4">
          <tpl fld="2" item="25"/>
          <tpl fld="5" item="284"/>
          <tpl fld="3" item="5"/>
          <tpl fld="0" item="1"/>
        </tpls>
      </m>
      <n v="14258624.08" in="0">
        <tpls c="4">
          <tpl fld="2" item="25"/>
          <tpl fld="5" item="284"/>
          <tpl fld="3" item="6"/>
          <tpl fld="0" item="1"/>
        </tpls>
      </n>
      <n v="48474966.5" in="0">
        <tpls c="4">
          <tpl fld="2" item="25"/>
          <tpl fld="5" item="284"/>
          <tpl fld="3" item="3"/>
          <tpl fld="0" item="1"/>
        </tpls>
      </n>
      <n v="2234473.21" in="0">
        <tpls c="4">
          <tpl fld="2" item="25"/>
          <tpl fld="5" item="284"/>
          <tpl fld="3" item="8"/>
          <tpl fld="0" item="1"/>
        </tpls>
      </n>
      <n v="5577724.9800000004" in="0">
        <tpls c="4">
          <tpl fld="2" item="25"/>
          <tpl fld="5" item="284"/>
          <tpl fld="3" item="2"/>
          <tpl fld="0" item="1"/>
        </tpls>
      </n>
      <n v="6281505.1900000004" in="0">
        <tpls c="4">
          <tpl fld="2" item="25"/>
          <tpl fld="5" item="284"/>
          <tpl fld="3" item="7"/>
          <tpl fld="0" item="1"/>
        </tpls>
      </n>
      <n v="144161806.12" in="0">
        <tpls c="4">
          <tpl fld="2" item="25"/>
          <tpl fld="5" item="284"/>
          <tpl fld="3" item="1"/>
          <tpl fld="0" item="1"/>
        </tpls>
      </n>
      <n v="16810.439999999999" in="0">
        <tpls c="3">
          <tpl fld="1" item="28"/>
          <tpl fld="4" item="277"/>
          <tpl fld="0" item="0"/>
        </tpls>
      </n>
      <n v="17316.740000000002" in="0">
        <tpls c="3">
          <tpl fld="1" item="29"/>
          <tpl fld="4" item="277"/>
          <tpl fld="0" item="0"/>
        </tpls>
      </n>
      <n v="24105932.16" in="0">
        <tpls c="4">
          <tpl fld="6" item="2"/>
          <tpl fld="2" item="28"/>
          <tpl fld="3" item="5"/>
          <tpl fld="0" item="1"/>
        </tpls>
      </n>
      <n v="90920374.029999986" in="0">
        <tpls c="4">
          <tpl fld="6" item="2"/>
          <tpl fld="2" item="28"/>
          <tpl fld="3" item="7"/>
          <tpl fld="0" item="1"/>
        </tpls>
      </n>
      <n v="36178676.139999993" in="0">
        <tpls c="4">
          <tpl fld="6" item="2"/>
          <tpl fld="2" item="26"/>
          <tpl fld="3" item="2"/>
          <tpl fld="0" item="1"/>
        </tpls>
      </n>
      <n v="839466791.88999987" in="0">
        <tpls c="4">
          <tpl fld="6" item="2"/>
          <tpl fld="2" item="0"/>
          <tpl fld="3" item="9"/>
          <tpl fld="0" item="1"/>
        </tpls>
      </n>
      <n v="108673285" in="0">
        <tpls c="4">
          <tpl fld="6" item="2"/>
          <tpl fld="2" item="29"/>
          <tpl fld="3" item="7"/>
          <tpl fld="0" item="1"/>
        </tpls>
      </n>
      <n v="91843792.00999999" in="0">
        <tpls c="4">
          <tpl fld="6" item="2"/>
          <tpl fld="2" item="26"/>
          <tpl fld="3" item="4"/>
          <tpl fld="0" item="1"/>
        </tpls>
      </n>
      <n v="758013041.02000022" in="0">
        <tpls c="4">
          <tpl fld="6" item="2"/>
          <tpl fld="2" item="28"/>
          <tpl fld="3" item="9"/>
          <tpl fld="0" item="1"/>
        </tpls>
      </n>
      <n v="32180703.350000001" in="0">
        <tpls c="4">
          <tpl fld="6" item="2"/>
          <tpl fld="2" item="28"/>
          <tpl fld="3" item="8"/>
          <tpl fld="0" item="1"/>
        </tpls>
      </n>
      <n v="739402752.40999997" in="0">
        <tpls c="4">
          <tpl fld="6" item="2"/>
          <tpl fld="2" item="26"/>
          <tpl fld="3" item="3"/>
          <tpl fld="0" item="1"/>
        </tpls>
      </n>
      <n v="31570700.400000002" in="0">
        <tpls c="4">
          <tpl fld="6" item="2"/>
          <tpl fld="2" item="26"/>
          <tpl fld="3" item="8"/>
          <tpl fld="0" item="1"/>
        </tpls>
      </n>
      <n v="230041173.32000002" in="0">
        <tpls c="4">
          <tpl fld="6" item="2"/>
          <tpl fld="2" item="26"/>
          <tpl fld="3" item="6"/>
          <tpl fld="0" item="1"/>
        </tpls>
      </n>
      <n v="18733330.300000001" in="0">
        <tpls c="4">
          <tpl fld="6" item="2"/>
          <tpl fld="2" item="26"/>
          <tpl fld="3" item="5"/>
          <tpl fld="0" item="1"/>
        </tpls>
      </n>
      <n v="96993263.429999977" in="0">
        <tpls c="4">
          <tpl fld="6" item="2"/>
          <tpl fld="2" item="0"/>
          <tpl fld="3" item="7"/>
          <tpl fld="0" item="1"/>
        </tpls>
      </n>
      <n v="160477275.93000001" in="0">
        <tpls c="4">
          <tpl fld="6" item="2"/>
          <tpl fld="2" item="26"/>
          <tpl fld="3" item="0"/>
          <tpl fld="0" item="1"/>
        </tpls>
      </n>
      <n v="2744071628.6999998" in="0">
        <tpls c="4">
          <tpl fld="6" item="2"/>
          <tpl fld="2" item="0"/>
          <tpl fld="3" item="1"/>
          <tpl fld="0" item="1"/>
        </tpls>
      </n>
      <n v="640912167.61000001" in="0">
        <tpls c="4">
          <tpl fld="6" item="2"/>
          <tpl fld="2" item="26"/>
          <tpl fld="3" item="9"/>
          <tpl fld="0" item="1"/>
        </tpls>
      </n>
      <n v="200725333.62" in="0">
        <tpls c="4">
          <tpl fld="6" item="2"/>
          <tpl fld="2" item="0"/>
          <tpl fld="3" item="0"/>
          <tpl fld="0" item="1"/>
        </tpls>
      </n>
      <n v="291965497" in="0">
        <tpls c="4">
          <tpl fld="6" item="2"/>
          <tpl fld="2" item="29"/>
          <tpl fld="3" item="6"/>
          <tpl fld="0" item="1"/>
        </tpls>
      </n>
      <n v="45130" in="0">
        <tpls c="4">
          <tpl fld="6" item="2"/>
          <tpl fld="2" item="29"/>
          <tpl fld="3" item="4"/>
          <tpl fld="0" item="1"/>
        </tpls>
      </n>
      <n v="81747291.059999987" in="0">
        <tpls c="4">
          <tpl fld="6" item="2"/>
          <tpl fld="2" item="26"/>
          <tpl fld="3" item="7"/>
          <tpl fld="0" item="1"/>
        </tpls>
      </n>
      <n v="939772813.83000004" in="0">
        <tpls c="4">
          <tpl fld="6" item="2"/>
          <tpl fld="2" item="28"/>
          <tpl fld="3" item="3"/>
          <tpl fld="0" item="1"/>
        </tpls>
      </n>
      <n v="187552660.46000001" in="0">
        <tpls c="4">
          <tpl fld="6" item="2"/>
          <tpl fld="2" item="28"/>
          <tpl fld="3" item="0"/>
          <tpl fld="0" item="1"/>
        </tpls>
      </n>
      <n v="51992729.82" in="0">
        <tpls c="4">
          <tpl fld="6" item="2"/>
          <tpl fld="2" item="28"/>
          <tpl fld="3" item="2"/>
          <tpl fld="0" item="1"/>
        </tpls>
      </n>
      <n v="170482842.20999998" in="0">
        <tpls c="4">
          <tpl fld="6" item="2"/>
          <tpl fld="2" item="27"/>
          <tpl fld="3" item="0"/>
          <tpl fld="0" item="1"/>
        </tpls>
      </n>
      <n v="25565519.140000001" in="0">
        <tpls c="4">
          <tpl fld="6" item="2"/>
          <tpl fld="2" item="0"/>
          <tpl fld="3" item="5"/>
          <tpl fld="0" item="1"/>
        </tpls>
      </n>
      <n v="675385418.1500001" in="0">
        <tpls c="4">
          <tpl fld="6" item="2"/>
          <tpl fld="2" item="27"/>
          <tpl fld="3" item="9"/>
          <tpl fld="0" item="1"/>
        </tpls>
      </n>
      <n v="263510361.88999999" in="0">
        <tpls c="4">
          <tpl fld="6" item="2"/>
          <tpl fld="2" item="0"/>
          <tpl fld="3" item="6"/>
          <tpl fld="0" item="1"/>
        </tpls>
      </n>
      <n v="21183387.509999998" in="0">
        <tpls c="4">
          <tpl fld="6" item="2"/>
          <tpl fld="2" item="27"/>
          <tpl fld="3" item="5"/>
          <tpl fld="0" item="1"/>
        </tpls>
      </n>
      <n v="38029031.730000004" in="0">
        <tpls c="4">
          <tpl fld="6" item="2"/>
          <tpl fld="2" item="0"/>
          <tpl fld="3" item="8"/>
          <tpl fld="0" item="1"/>
        </tpls>
      </n>
      <n v="240269136.96000004" in="0">
        <tpls c="4">
          <tpl fld="6" item="2"/>
          <tpl fld="2" item="27"/>
          <tpl fld="3" item="6"/>
          <tpl fld="0" item="1"/>
        </tpls>
      </n>
      <n v="59850334.570000008" in="0">
        <tpls c="4">
          <tpl fld="6" item="2"/>
          <tpl fld="2" item="0"/>
          <tpl fld="3" item="2"/>
          <tpl fld="0" item="1"/>
        </tpls>
      </n>
      <n v="2514591345.6599998" in="0">
        <tpls c="4">
          <tpl fld="6" item="2"/>
          <tpl fld="2" item="27"/>
          <tpl fld="3" item="1"/>
          <tpl fld="0" item="1"/>
        </tpls>
      </n>
      <n v="996381065.17999995" in="0">
        <tpls c="4">
          <tpl fld="6" item="2"/>
          <tpl fld="2" item="0"/>
          <tpl fld="3" item="3"/>
          <tpl fld="0" item="1"/>
        </tpls>
      </n>
      <n v="80593423.410000011" in="0">
        <tpls c="4">
          <tpl fld="6" item="2"/>
          <tpl fld="2" item="27"/>
          <tpl fld="3" item="7"/>
          <tpl fld="0" item="1"/>
        </tpls>
      </n>
      <n v="90639903.929999992" in="0">
        <tpls c="4">
          <tpl fld="6" item="2"/>
          <tpl fld="2" item="0"/>
          <tpl fld="3" item="4"/>
          <tpl fld="0" item="1"/>
        </tpls>
      </n>
      <n v="29082502.449999996" in="0">
        <tpls c="4">
          <tpl fld="6" item="2"/>
          <tpl fld="2" item="27"/>
          <tpl fld="3" item="8"/>
          <tpl fld="0" item="1"/>
        </tpls>
      </n>
      <n v="213695711" in="0">
        <tpls c="4">
          <tpl fld="6" item="2"/>
          <tpl fld="2" item="29"/>
          <tpl fld="3" item="0"/>
          <tpl fld="0" item="1"/>
        </tpls>
      </n>
      <n v="42424880.969999999" in="0">
        <tpls c="4">
          <tpl fld="6" item="2"/>
          <tpl fld="2" item="27"/>
          <tpl fld="3" item="2"/>
          <tpl fld="0" item="1"/>
        </tpls>
      </n>
      <n v="78180857" in="0">
        <tpls c="4">
          <tpl fld="6" item="2"/>
          <tpl fld="2" item="29"/>
          <tpl fld="3" item="8"/>
          <tpl fld="0" item="1"/>
        </tpls>
      </n>
      <n v="852747062.71000016" in="0">
        <tpls c="4">
          <tpl fld="6" item="2"/>
          <tpl fld="2" item="27"/>
          <tpl fld="3" item="3"/>
          <tpl fld="0" item="1"/>
        </tpls>
      </n>
      <n v="62565735" in="0">
        <tpls c="4">
          <tpl fld="6" item="2"/>
          <tpl fld="2" item="29"/>
          <tpl fld="3" item="2"/>
          <tpl fld="0" item="1"/>
        </tpls>
      </n>
      <n v="254929965.10999998" in="0">
        <tpls c="4">
          <tpl fld="6" item="2"/>
          <tpl fld="2" item="27"/>
          <tpl fld="3" item="4"/>
          <tpl fld="0" item="1"/>
        </tpls>
      </n>
      <n v="889833272" in="0">
        <tpls c="4">
          <tpl fld="6" item="2"/>
          <tpl fld="2" item="29"/>
          <tpl fld="3" item="9"/>
          <tpl fld="0" item="1"/>
        </tpls>
      </n>
      <n v="221724035.63" in="0">
        <tpls c="4">
          <tpl fld="6" item="2"/>
          <tpl fld="2" item="28"/>
          <tpl fld="3" item="4"/>
          <tpl fld="0" item="1"/>
        </tpls>
      </n>
      <n v="1036193561" in="0">
        <tpls c="4">
          <tpl fld="6" item="2"/>
          <tpl fld="2" item="29"/>
          <tpl fld="3" item="3"/>
          <tpl fld="0" item="1"/>
        </tpls>
      </n>
      <n v="255400168.94000006" in="0">
        <tpls c="4">
          <tpl fld="6" item="2"/>
          <tpl fld="2" item="28"/>
          <tpl fld="3" item="6"/>
          <tpl fld="0" item="1"/>
        </tpls>
      </n>
      <n v="3004285662" in="0">
        <tpls c="4">
          <tpl fld="6" item="2"/>
          <tpl fld="2" item="29"/>
          <tpl fld="3" item="1"/>
          <tpl fld="0" item="1"/>
        </tpls>
      </n>
      <n v="2683289261.0500002" in="0">
        <tpls c="4">
          <tpl fld="6" item="2"/>
          <tpl fld="2" item="28"/>
          <tpl fld="3" item="1"/>
          <tpl fld="0" item="1"/>
        </tpls>
      </n>
      <n v="26238416" in="0">
        <tpls c="4">
          <tpl fld="6" item="2"/>
          <tpl fld="2" item="29"/>
          <tpl fld="3" item="5"/>
          <tpl fld="0" item="1"/>
        </tpls>
      </n>
      <n v="2474314239.0899997" in="0">
        <tpls c="4">
          <tpl fld="6" item="2"/>
          <tpl fld="2" item="26"/>
          <tpl fld="3" item="1"/>
          <tpl fld="0" item="1"/>
        </tpls>
      </n>
      <n v="226711.1" in="0">
        <tpls c="3">
          <tpl fld="6" item="2"/>
          <tpl fld="1" item="2"/>
          <tpl fld="0" item="0"/>
        </tpls>
      </n>
      <n v="216299.59" in="0">
        <tpls c="3">
          <tpl fld="6" item="2"/>
          <tpl fld="1" item="3"/>
          <tpl fld="0" item="0"/>
        </tpls>
      </n>
      <n v="11043978.640000001" in="0">
        <tpls c="4">
          <tpl fld="6" item="2"/>
          <tpl fld="2" item="2"/>
          <tpl fld="3" item="5"/>
          <tpl fld="0" item="1"/>
        </tpls>
      </n>
      <n v="106330767.31" in="0">
        <tpls c="4">
          <tpl fld="6" item="2"/>
          <tpl fld="2" item="1"/>
          <tpl fld="3" item="9"/>
          <tpl fld="0" item="1"/>
        </tpls>
      </n>
      <n v="8902422.5100000016" in="0">
        <tpls c="4">
          <tpl fld="6" item="2"/>
          <tpl fld="2" item="1"/>
          <tpl fld="3" item="5"/>
          <tpl fld="0" item="1"/>
        </tpls>
      </n>
      <n v="46777439.959999993" in="0">
        <tpls c="4">
          <tpl fld="6" item="2"/>
          <tpl fld="2" item="1"/>
          <tpl fld="3" item="0"/>
          <tpl fld="0" item="1"/>
        </tpls>
      </n>
      <n v="140565252.02000001" in="0">
        <tpls c="4">
          <tpl fld="6" item="2"/>
          <tpl fld="2" item="2"/>
          <tpl fld="3" item="9"/>
          <tpl fld="0" item="1"/>
        </tpls>
      </n>
      <n v="18066121.870000001" in="0">
        <tpls c="4">
          <tpl fld="6" item="2"/>
          <tpl fld="2" item="2"/>
          <tpl fld="3" item="7"/>
          <tpl fld="0" item="1"/>
        </tpls>
      </n>
      <n v="6453119.5199999996" in="0">
        <tpls c="4">
          <tpl fld="6" item="2"/>
          <tpl fld="2" item="1"/>
          <tpl fld="3" item="2"/>
          <tpl fld="0" item="1"/>
        </tpls>
      </n>
      <n v="12869748.82" in="0">
        <tpls c="4">
          <tpl fld="6" item="2"/>
          <tpl fld="2" item="1"/>
          <tpl fld="3" item="7"/>
          <tpl fld="0" item="1"/>
        </tpls>
      </n>
      <n v="36470191.370000005" in="0">
        <tpls c="4">
          <tpl fld="6" item="2"/>
          <tpl fld="2" item="2"/>
          <tpl fld="3" item="8"/>
          <tpl fld="0" item="1"/>
        </tpls>
      </n>
      <n v="39475371.189999998" in="0">
        <tpls c="4">
          <tpl fld="6" item="2"/>
          <tpl fld="2" item="1"/>
          <tpl fld="3" item="6"/>
          <tpl fld="0" item="1"/>
        </tpls>
      </n>
      <n v="50381336.760000013" in="0">
        <tpls c="4">
          <tpl fld="6" item="2"/>
          <tpl fld="2" item="2"/>
          <tpl fld="3" item="6"/>
          <tpl fld="0" item="1"/>
        </tpls>
      </n>
      <n v="54182508.640000001" in="0">
        <tpls c="4">
          <tpl fld="6" item="2"/>
          <tpl fld="2" item="2"/>
          <tpl fld="3" item="0"/>
          <tpl fld="0" item="1"/>
        </tpls>
      </n>
      <n v="31845800.160000004" in="0">
        <tpls c="4">
          <tpl fld="6" item="2"/>
          <tpl fld="2" item="1"/>
          <tpl fld="3" item="8"/>
          <tpl fld="0" item="1"/>
        </tpls>
      </n>
      <n v="314051218.96000004" in="0">
        <tpls c="4">
          <tpl fld="6" item="2"/>
          <tpl fld="2" item="2"/>
          <tpl fld="3" item="3"/>
          <tpl fld="0" item="1"/>
        </tpls>
      </n>
      <m>
        <tpls c="4">
          <tpl fld="6" item="2"/>
          <tpl fld="2" item="1"/>
          <tpl fld="3" item="4"/>
          <tpl fld="0" item="1"/>
        </tpls>
      </m>
      <n v="860465287.89999974" in="0">
        <tpls c="4">
          <tpl fld="6" item="2"/>
          <tpl fld="2" item="2"/>
          <tpl fld="3" item="1"/>
          <tpl fld="0" item="1"/>
        </tpls>
      </n>
      <n v="749293498.97000015" in="0">
        <tpls c="4">
          <tpl fld="6" item="2"/>
          <tpl fld="2" item="1"/>
          <tpl fld="3" item="1"/>
          <tpl fld="0" item="1"/>
        </tpls>
      </n>
      <m>
        <tpls c="4">
          <tpl fld="6" item="2"/>
          <tpl fld="2" item="2"/>
          <tpl fld="3" item="4"/>
          <tpl fld="0" item="1"/>
        </tpls>
      </m>
      <n v="8408675.959999999" in="0">
        <tpls c="4">
          <tpl fld="6" item="2"/>
          <tpl fld="2" item="2"/>
          <tpl fld="3" item="2"/>
          <tpl fld="0" item="1"/>
        </tpls>
      </n>
      <n v="266308061.77000001" in="0">
        <tpls c="4">
          <tpl fld="6" item="2"/>
          <tpl fld="2" item="1"/>
          <tpl fld="3" item="3"/>
          <tpl fld="0" item="1"/>
        </tpls>
      </n>
      <n v="220850.4" in="0">
        <tpls c="3">
          <tpl fld="6" item="2"/>
          <tpl fld="1" item="4"/>
          <tpl fld="0" item="0"/>
        </tpls>
      </n>
      <n v="228570.55" in="0">
        <tpls c="3">
          <tpl fld="6" item="2"/>
          <tpl fld="1" item="5"/>
          <tpl fld="0" item="0"/>
        </tpls>
      </n>
      <n v="330072699.24999994" in="0">
        <tpls c="4">
          <tpl fld="6" item="2"/>
          <tpl fld="2" item="3"/>
          <tpl fld="3" item="3"/>
          <tpl fld="0" item="1"/>
        </tpls>
      </n>
      <n v="9494782.5600000005" in="0">
        <tpls c="4">
          <tpl fld="6" item="2"/>
          <tpl fld="2" item="3"/>
          <tpl fld="3" item="2"/>
          <tpl fld="0" item="1"/>
        </tpls>
      </n>
      <n v="111651468.84" in="0">
        <tpls c="4">
          <tpl fld="6" item="2"/>
          <tpl fld="2" item="4"/>
          <tpl fld="3" item="9"/>
          <tpl fld="0" item="1"/>
        </tpls>
      </n>
      <m>
        <tpls c="4">
          <tpl fld="6" item="2"/>
          <tpl fld="2" item="3"/>
          <tpl fld="3" item="4"/>
          <tpl fld="0" item="1"/>
        </tpls>
      </m>
      <n v="230984.81" in="0">
        <tpls c="3">
          <tpl fld="6" item="2"/>
          <tpl fld="1" item="6"/>
          <tpl fld="0" item="0"/>
        </tpls>
      </n>
      <m>
        <tpls c="4">
          <tpl fld="6" item="2"/>
          <tpl fld="2" item="4"/>
          <tpl fld="3" item="4"/>
          <tpl fld="0" item="1"/>
        </tpls>
      </m>
      <n v="48448490.949999996" in="0">
        <tpls c="4">
          <tpl fld="6" item="2"/>
          <tpl fld="2" item="4"/>
          <tpl fld="3" item="0"/>
          <tpl fld="0" item="1"/>
        </tpls>
      </n>
      <n v="45013923.169999994" in="0">
        <tpls c="4">
          <tpl fld="6" item="2"/>
          <tpl fld="2" item="4"/>
          <tpl fld="3" item="6"/>
          <tpl fld="0" item="1"/>
        </tpls>
      </n>
      <n v="9355329.3300000001" in="0">
        <tpls c="4">
          <tpl fld="6" item="2"/>
          <tpl fld="2" item="4"/>
          <tpl fld="3" item="5"/>
          <tpl fld="0" item="1"/>
        </tpls>
      </n>
      <n v="6931431.8099999996" in="0">
        <tpls c="4">
          <tpl fld="6" item="2"/>
          <tpl fld="2" item="4"/>
          <tpl fld="3" item="2"/>
          <tpl fld="0" item="1"/>
        </tpls>
      </n>
      <n v="10959800.440000001" in="0">
        <tpls c="4">
          <tpl fld="6" item="2"/>
          <tpl fld="2" item="3"/>
          <tpl fld="3" item="5"/>
          <tpl fld="0" item="1"/>
        </tpls>
      </n>
      <n v="268428880.91999999" in="0">
        <tpls c="4">
          <tpl fld="6" item="2"/>
          <tpl fld="2" item="4"/>
          <tpl fld="3" item="3"/>
          <tpl fld="0" item="1"/>
        </tpls>
      </n>
      <n v="33454002.739999995" in="0">
        <tpls c="4">
          <tpl fld="6" item="2"/>
          <tpl fld="2" item="4"/>
          <tpl fld="3" item="8"/>
          <tpl fld="0" item="1"/>
        </tpls>
      </n>
      <n v="775051786.99999988" in="0">
        <tpls c="4">
          <tpl fld="6" item="2"/>
          <tpl fld="2" item="4"/>
          <tpl fld="3" item="1"/>
          <tpl fld="0" item="1"/>
        </tpls>
      </n>
      <n v="53959685.800000012" in="0">
        <tpls c="4">
          <tpl fld="6" item="2"/>
          <tpl fld="2" item="3"/>
          <tpl fld="3" item="0"/>
          <tpl fld="0" item="1"/>
        </tpls>
      </n>
      <n v="223949.69" in="0">
        <tpls c="3">
          <tpl fld="6" item="2"/>
          <tpl fld="1" item="7"/>
          <tpl fld="0" item="0"/>
        </tpls>
      </n>
      <n v="890763457.5999999" in="0">
        <tpls c="4">
          <tpl fld="6" item="2"/>
          <tpl fld="2" item="3"/>
          <tpl fld="3" item="1"/>
          <tpl fld="0" item="1"/>
        </tpls>
      </n>
      <n v="13444629.099999998" in="0">
        <tpls c="4">
          <tpl fld="6" item="2"/>
          <tpl fld="2" item="4"/>
          <tpl fld="3" item="7"/>
          <tpl fld="0" item="1"/>
        </tpls>
      </n>
      <n v="19581759.98" in="0">
        <tpls c="4">
          <tpl fld="6" item="2"/>
          <tpl fld="2" item="3"/>
          <tpl fld="3" item="7"/>
          <tpl fld="0" item="1"/>
        </tpls>
      </n>
      <n v="153892634.61999997" in="0">
        <tpls c="4">
          <tpl fld="6" item="2"/>
          <tpl fld="2" item="3"/>
          <tpl fld="3" item="9"/>
          <tpl fld="0" item="1"/>
        </tpls>
      </n>
      <n v="52460992.350000009" in="0">
        <tpls c="4">
          <tpl fld="6" item="2"/>
          <tpl fld="2" item="3"/>
          <tpl fld="3" item="6"/>
          <tpl fld="0" item="1"/>
        </tpls>
      </n>
      <n v="54394374.709999986" in="0">
        <tpls c="4">
          <tpl fld="6" item="2"/>
          <tpl fld="2" item="3"/>
          <tpl fld="3" item="8"/>
          <tpl fld="0" item="1"/>
        </tpls>
      </n>
      <n v="45809673.700000003" in="0">
        <tpls c="4">
          <tpl fld="6" item="2"/>
          <tpl fld="2" item="5"/>
          <tpl fld="3" item="6"/>
          <tpl fld="0" item="1"/>
        </tpls>
      </n>
      <n v="10569843.1" in="0">
        <tpls c="4">
          <tpl fld="6" item="2"/>
          <tpl fld="2" item="6"/>
          <tpl fld="3" item="5"/>
          <tpl fld="0" item="1"/>
        </tpls>
      </n>
      <n v="162563369.74000001" in="0">
        <tpls c="4">
          <tpl fld="6" item="2"/>
          <tpl fld="2" item="6"/>
          <tpl fld="3" item="9"/>
          <tpl fld="0" item="1"/>
        </tpls>
      </n>
      <n v="226263.04000000001" in="0">
        <tpls c="3">
          <tpl fld="6" item="2"/>
          <tpl fld="1" item="9"/>
          <tpl fld="0" item="0"/>
        </tpls>
      </n>
      <n v="285848573.37" in="0">
        <tpls c="4">
          <tpl fld="6" item="2"/>
          <tpl fld="2" item="5"/>
          <tpl fld="3" item="3"/>
          <tpl fld="0" item="1"/>
        </tpls>
      </n>
      <n v="33113019.109999999" in="0">
        <tpls c="4">
          <tpl fld="6" item="2"/>
          <tpl fld="2" item="5"/>
          <tpl fld="3" item="8"/>
          <tpl fld="0" item="1"/>
        </tpls>
      </n>
      <n v="232906.05" in="0">
        <tpls c="3">
          <tpl fld="6" item="2"/>
          <tpl fld="1" item="8"/>
          <tpl fld="0" item="0"/>
        </tpls>
      </n>
      <n v="51747796.540000007" in="0">
        <tpls c="4">
          <tpl fld="6" item="2"/>
          <tpl fld="2" item="6"/>
          <tpl fld="3" item="6"/>
          <tpl fld="0" item="1"/>
        </tpls>
      </n>
      <n v="804741747.90999997" in="0">
        <tpls c="4">
          <tpl fld="6" item="2"/>
          <tpl fld="2" item="5"/>
          <tpl fld="3" item="1"/>
          <tpl fld="0" item="1"/>
        </tpls>
      </n>
      <n v="14071058.179999998" in="0">
        <tpls c="4">
          <tpl fld="6" item="2"/>
          <tpl fld="2" item="5"/>
          <tpl fld="3" item="7"/>
          <tpl fld="0" item="1"/>
        </tpls>
      </n>
      <n v="20956045.209999997" in="0">
        <tpls c="4">
          <tpl fld="6" item="2"/>
          <tpl fld="2" item="6"/>
          <tpl fld="3" item="7"/>
          <tpl fld="0" item="1"/>
        </tpls>
      </n>
      <n v="10806111.310000001" in="0">
        <tpls c="4">
          <tpl fld="6" item="2"/>
          <tpl fld="2" item="5"/>
          <tpl fld="3" item="5"/>
          <tpl fld="0" item="1"/>
        </tpls>
      </n>
      <m>
        <tpls c="4">
          <tpl fld="6" item="2"/>
          <tpl fld="2" item="6"/>
          <tpl fld="3" item="4"/>
          <tpl fld="0" item="1"/>
        </tpls>
      </m>
      <n v="50024897.769999996" in="0">
        <tpls c="4">
          <tpl fld="6" item="2"/>
          <tpl fld="2" item="5"/>
          <tpl fld="3" item="0"/>
          <tpl fld="0" item="1"/>
        </tpls>
      </n>
      <n v="9845086.7300000004" in="0">
        <tpls c="4">
          <tpl fld="6" item="2"/>
          <tpl fld="2" item="6"/>
          <tpl fld="3" item="2"/>
          <tpl fld="0" item="1"/>
        </tpls>
      </n>
      <m>
        <tpls c="4">
          <tpl fld="6" item="2"/>
          <tpl fld="2" item="5"/>
          <tpl fld="3" item="4"/>
          <tpl fld="0" item="1"/>
        </tpls>
      </m>
      <n v="77484399.799999997" in="0">
        <tpls c="4">
          <tpl fld="6" item="2"/>
          <tpl fld="2" item="6"/>
          <tpl fld="3" item="8"/>
          <tpl fld="0" item="1"/>
        </tpls>
      </n>
      <n v="7145590.4500000002" in="0">
        <tpls c="4">
          <tpl fld="6" item="2"/>
          <tpl fld="2" item="5"/>
          <tpl fld="3" item="2"/>
          <tpl fld="0" item="1"/>
        </tpls>
      </n>
      <n v="55225708.599999994" in="0">
        <tpls c="4">
          <tpl fld="6" item="2"/>
          <tpl fld="2" item="6"/>
          <tpl fld="3" item="0"/>
          <tpl fld="0" item="1"/>
        </tpls>
      </n>
      <n v="346039307.57999998" in="0">
        <tpls c="4">
          <tpl fld="6" item="2"/>
          <tpl fld="2" item="6"/>
          <tpl fld="3" item="3"/>
          <tpl fld="0" item="1"/>
        </tpls>
      </n>
      <n v="120720792.59" in="0">
        <tpls c="4">
          <tpl fld="6" item="2"/>
          <tpl fld="2" item="5"/>
          <tpl fld="3" item="9"/>
          <tpl fld="0" item="1"/>
        </tpls>
      </n>
      <n v="920496768.12" in="0">
        <tpls c="4">
          <tpl fld="6" item="2"/>
          <tpl fld="2" item="6"/>
          <tpl fld="3" item="1"/>
          <tpl fld="0" item="1"/>
        </tpls>
      </n>
      <n v="50737039.040000007" in="0">
        <tpls c="4">
          <tpl fld="6" item="2"/>
          <tpl fld="2" item="8"/>
          <tpl fld="3" item="0"/>
          <tpl fld="0" item="1"/>
        </tpls>
      </n>
      <n v="948626742.61000001" in="0">
        <tpls c="4">
          <tpl fld="6" item="2"/>
          <tpl fld="2" item="7"/>
          <tpl fld="3" item="1"/>
          <tpl fld="0" item="1"/>
        </tpls>
      </n>
      <n v="10470851.899999999" in="0">
        <tpls c="4">
          <tpl fld="6" item="2"/>
          <tpl fld="2" item="7"/>
          <tpl fld="3" item="5"/>
          <tpl fld="0" item="1"/>
        </tpls>
      </n>
      <n v="56828466.420000002" in="0">
        <tpls c="4">
          <tpl fld="6" item="2"/>
          <tpl fld="2" item="7"/>
          <tpl fld="3" item="0"/>
          <tpl fld="0" item="1"/>
        </tpls>
      </n>
      <m>
        <tpls c="4">
          <tpl fld="6" item="2"/>
          <tpl fld="2" item="7"/>
          <tpl fld="3" item="4"/>
          <tpl fld="0" item="1"/>
        </tpls>
      </m>
      <n v="296940577.92000002" in="0">
        <tpls c="4">
          <tpl fld="6" item="2"/>
          <tpl fld="2" item="8"/>
          <tpl fld="3" item="3"/>
          <tpl fld="0" item="1"/>
        </tpls>
      </n>
      <n v="169880633.66999999" in="0">
        <tpls c="4">
          <tpl fld="6" item="2"/>
          <tpl fld="2" item="7"/>
          <tpl fld="3" item="9"/>
          <tpl fld="0" item="1"/>
        </tpls>
      </n>
      <m>
        <tpls c="4">
          <tpl fld="6" item="2"/>
          <tpl fld="2" item="8"/>
          <tpl fld="3" item="4"/>
          <tpl fld="0" item="1"/>
        </tpls>
      </m>
      <n v="7418734.7199999997" in="0">
        <tpls c="4">
          <tpl fld="6" item="2"/>
          <tpl fld="2" item="8"/>
          <tpl fld="3" item="2"/>
          <tpl fld="0" item="1"/>
        </tpls>
      </n>
      <n v="66456786.350000001" in="0">
        <tpls c="4">
          <tpl fld="6" item="2"/>
          <tpl fld="2" item="7"/>
          <tpl fld="3" item="6"/>
          <tpl fld="0" item="1"/>
        </tpls>
      </n>
      <n v="817272039.87000012" in="0">
        <tpls c="4">
          <tpl fld="6" item="2"/>
          <tpl fld="2" item="8"/>
          <tpl fld="3" item="1"/>
          <tpl fld="0" item="1"/>
        </tpls>
      </n>
      <n v="16140694.279999999" in="0">
        <tpls c="4">
          <tpl fld="6" item="2"/>
          <tpl fld="2" item="8"/>
          <tpl fld="3" item="7"/>
          <tpl fld="0" item="1"/>
        </tpls>
      </n>
      <n v="53588589.970000014" in="0">
        <tpls c="4">
          <tpl fld="6" item="2"/>
          <tpl fld="2" item="8"/>
          <tpl fld="3" item="6"/>
          <tpl fld="0" item="1"/>
        </tpls>
      </n>
      <n v="358053312.94999999" in="0">
        <tpls c="4">
          <tpl fld="6" item="2"/>
          <tpl fld="2" item="7"/>
          <tpl fld="3" item="3"/>
          <tpl fld="0" item="1"/>
        </tpls>
      </n>
      <n v="35060239.639999993" in="0">
        <tpls c="4">
          <tpl fld="6" item="2"/>
          <tpl fld="2" item="8"/>
          <tpl fld="3" item="8"/>
          <tpl fld="0" item="1"/>
        </tpls>
      </n>
      <n v="10517491.35" in="0">
        <tpls c="4">
          <tpl fld="6" item="2"/>
          <tpl fld="2" item="7"/>
          <tpl fld="3" item="2"/>
          <tpl fld="0" item="1"/>
        </tpls>
      </n>
      <n v="23044573.650000002" in="0">
        <tpls c="4">
          <tpl fld="6" item="2"/>
          <tpl fld="2" item="7"/>
          <tpl fld="3" item="7"/>
          <tpl fld="0" item="1"/>
        </tpls>
      </n>
      <n v="10825973.84" in="0">
        <tpls c="4">
          <tpl fld="6" item="2"/>
          <tpl fld="2" item="8"/>
          <tpl fld="3" item="5"/>
          <tpl fld="0" item="1"/>
        </tpls>
      </n>
      <n v="131440342.3" in="0">
        <tpls c="4">
          <tpl fld="6" item="2"/>
          <tpl fld="2" item="8"/>
          <tpl fld="3" item="9"/>
          <tpl fld="0" item="1"/>
        </tpls>
      </n>
      <n v="78189010.789999992" in="0">
        <tpls c="4">
          <tpl fld="6" item="2"/>
          <tpl fld="2" item="7"/>
          <tpl fld="3" item="8"/>
          <tpl fld="0" item="1"/>
        </tpls>
      </n>
      <n v="234563.18" in="0">
        <tpls c="3">
          <tpl fld="6" item="2"/>
          <tpl fld="1" item="10"/>
          <tpl fld="0" item="0"/>
        </tpls>
      </n>
      <n v="11225040.919999998" in="0">
        <tpls c="4">
          <tpl fld="6" item="2"/>
          <tpl fld="2" item="9"/>
          <tpl fld="3" item="2"/>
          <tpl fld="0" item="1"/>
        </tpls>
      </n>
      <n v="236438.09" in="0">
        <tpls c="3">
          <tpl fld="6" item="2"/>
          <tpl fld="1" item="11"/>
          <tpl fld="0" item="0"/>
        </tpls>
      </n>
      <n v="179074931.07000005" in="0">
        <tpls c="4">
          <tpl fld="6" item="2"/>
          <tpl fld="2" item="9"/>
          <tpl fld="3" item="9"/>
          <tpl fld="0" item="1"/>
        </tpls>
      </n>
      <m>
        <tpls c="4">
          <tpl fld="6" item="2"/>
          <tpl fld="2" item="9"/>
          <tpl fld="3" item="4"/>
          <tpl fld="0" item="1"/>
        </tpls>
      </m>
      <n v="72593160.539999992" in="0">
        <tpls c="4">
          <tpl fld="6" item="2"/>
          <tpl fld="2" item="9"/>
          <tpl fld="3" item="6"/>
          <tpl fld="0" item="1"/>
        </tpls>
      </n>
      <n v="10480165.960000001" in="0">
        <tpls c="4">
          <tpl fld="6" item="2"/>
          <tpl fld="2" item="9"/>
          <tpl fld="3" item="5"/>
          <tpl fld="0" item="1"/>
        </tpls>
      </n>
      <n v="57921304.799999997" in="0">
        <tpls c="4">
          <tpl fld="6" item="2"/>
          <tpl fld="2" item="9"/>
          <tpl fld="3" item="0"/>
          <tpl fld="0" item="1"/>
        </tpls>
      </n>
      <n v="367118259.69000006" in="0">
        <tpls c="4">
          <tpl fld="6" item="2"/>
          <tpl fld="2" item="9"/>
          <tpl fld="3" item="3"/>
          <tpl fld="0" item="1"/>
        </tpls>
      </n>
      <n v="974108510.3299998" in="0">
        <tpls c="4">
          <tpl fld="6" item="2"/>
          <tpl fld="2" item="9"/>
          <tpl fld="3" item="1"/>
          <tpl fld="0" item="1"/>
        </tpls>
      </n>
      <n v="71182305.499999985" in="0">
        <tpls c="4">
          <tpl fld="6" item="2"/>
          <tpl fld="2" item="9"/>
          <tpl fld="3" item="8"/>
          <tpl fld="0" item="1"/>
        </tpls>
      </n>
      <n v="24609230.660000004" in="0">
        <tpls c="4">
          <tpl fld="6" item="2"/>
          <tpl fld="2" item="9"/>
          <tpl fld="3" item="7"/>
          <tpl fld="0" item="1"/>
        </tpls>
      </n>
      <n v="11045154.940000001" in="0">
        <tpls c="4">
          <tpl fld="6" item="2"/>
          <tpl fld="2" item="10"/>
          <tpl fld="3" item="5"/>
          <tpl fld="0" item="1"/>
        </tpls>
      </n>
      <n v="80660593.49000001" in="0">
        <tpls c="4">
          <tpl fld="6" item="2"/>
          <tpl fld="2" item="10"/>
          <tpl fld="3" item="8"/>
          <tpl fld="0" item="1"/>
        </tpls>
      </n>
      <n v="1006501023.08" in="0">
        <tpls c="4">
          <tpl fld="6" item="2"/>
          <tpl fld="2" item="10"/>
          <tpl fld="3" item="1"/>
          <tpl fld="0" item="1"/>
        </tpls>
      </n>
      <n v="27162081.91" in="0">
        <tpls c="4">
          <tpl fld="6" item="2"/>
          <tpl fld="2" item="10"/>
          <tpl fld="3" item="7"/>
          <tpl fld="0" item="1"/>
        </tpls>
      </n>
      <n v="59648566.140000001" in="0">
        <tpls c="4">
          <tpl fld="6" item="2"/>
          <tpl fld="2" item="10"/>
          <tpl fld="3" item="0"/>
          <tpl fld="0" item="1"/>
        </tpls>
      </n>
      <n v="12059608.970000001" in="0">
        <tpls c="4">
          <tpl fld="6" item="2"/>
          <tpl fld="2" item="10"/>
          <tpl fld="3" item="2"/>
          <tpl fld="0" item="1"/>
        </tpls>
      </n>
      <n v="194674667.79000002" in="0">
        <tpls c="4">
          <tpl fld="6" item="2"/>
          <tpl fld="2" item="10"/>
          <tpl fld="3" item="9"/>
          <tpl fld="0" item="1"/>
        </tpls>
      </n>
      <n v="78014833.950000018" in="0">
        <tpls c="4">
          <tpl fld="6" item="2"/>
          <tpl fld="2" item="10"/>
          <tpl fld="3" item="6"/>
          <tpl fld="0" item="1"/>
        </tpls>
      </n>
      <n v="389404832.56999999" in="0">
        <tpls c="4">
          <tpl fld="6" item="2"/>
          <tpl fld="2" item="10"/>
          <tpl fld="3" item="3"/>
          <tpl fld="0" item="1"/>
        </tpls>
      </n>
      <m>
        <tpls c="4">
          <tpl fld="6" item="2"/>
          <tpl fld="2" item="10"/>
          <tpl fld="3" item="4"/>
          <tpl fld="0" item="1"/>
        </tpls>
      </m>
      <n v="240081.7" in="0">
        <tpls c="3">
          <tpl fld="6" item="2"/>
          <tpl fld="1" item="12"/>
          <tpl fld="0" item="0"/>
        </tpls>
      </n>
      <n v="82131686.030000001" in="0">
        <tpls c="4">
          <tpl fld="6" item="2"/>
          <tpl fld="2" item="11"/>
          <tpl fld="3" item="6"/>
          <tpl fld="0" item="1"/>
        </tpls>
      </n>
      <n v="208178669.79999998" in="0">
        <tpls c="4">
          <tpl fld="6" item="2"/>
          <tpl fld="2" item="11"/>
          <tpl fld="3" item="9"/>
          <tpl fld="0" item="1"/>
        </tpls>
      </n>
      <n v="1056258080.9300001" in="0">
        <tpls c="4">
          <tpl fld="6" item="2"/>
          <tpl fld="2" item="11"/>
          <tpl fld="3" item="1"/>
          <tpl fld="0" item="1"/>
        </tpls>
      </n>
      <n v="28559802.330000002" in="0">
        <tpls c="4">
          <tpl fld="6" item="2"/>
          <tpl fld="2" item="11"/>
          <tpl fld="3" item="7"/>
          <tpl fld="0" item="1"/>
        </tpls>
      </n>
      <n v="93865590.950000003" in="0">
        <tpls c="4">
          <tpl fld="6" item="2"/>
          <tpl fld="2" item="11"/>
          <tpl fld="3" item="8"/>
          <tpl fld="0" item="1"/>
        </tpls>
      </n>
      <n v="416770377.54000002" in="0">
        <tpls c="4">
          <tpl fld="6" item="2"/>
          <tpl fld="2" item="11"/>
          <tpl fld="3" item="3"/>
          <tpl fld="0" item="1"/>
        </tpls>
      </n>
      <m>
        <tpls c="4">
          <tpl fld="6" item="2"/>
          <tpl fld="2" item="11"/>
          <tpl fld="3" item="4"/>
          <tpl fld="0" item="1"/>
        </tpls>
      </m>
      <n v="60365792.019999996" in="0">
        <tpls c="4">
          <tpl fld="6" item="2"/>
          <tpl fld="2" item="11"/>
          <tpl fld="3" item="0"/>
          <tpl fld="0" item="1"/>
        </tpls>
      </n>
      <n v="10735057.57" in="0">
        <tpls c="4">
          <tpl fld="6" item="2"/>
          <tpl fld="2" item="11"/>
          <tpl fld="3" item="5"/>
          <tpl fld="0" item="1"/>
        </tpls>
      </n>
      <n v="13692545.560000002" in="0">
        <tpls c="4">
          <tpl fld="6" item="2"/>
          <tpl fld="2" item="11"/>
          <tpl fld="3" item="2"/>
          <tpl fld="0" item="1"/>
        </tpls>
      </n>
      <n v="241592.11" in="0">
        <tpls c="3">
          <tpl fld="6" item="2"/>
          <tpl fld="1" item="13"/>
          <tpl fld="0" item="0"/>
        </tpls>
      </n>
      <n v="63755438.320000008" in="0">
        <tpls c="4">
          <tpl fld="6" item="2"/>
          <tpl fld="2" item="12"/>
          <tpl fld="3" item="0"/>
          <tpl fld="0" item="1"/>
        </tpls>
      </n>
      <n v="14604848.960000001" in="0">
        <tpls c="4">
          <tpl fld="6" item="2"/>
          <tpl fld="2" item="12"/>
          <tpl fld="3" item="2"/>
          <tpl fld="0" item="1"/>
        </tpls>
      </n>
      <n v="436692535.88999993" in="0">
        <tpls c="4">
          <tpl fld="6" item="2"/>
          <tpl fld="2" item="12"/>
          <tpl fld="3" item="3"/>
          <tpl fld="0" item="1"/>
        </tpls>
      </n>
      <n v="1116887759.73" in="0">
        <tpls c="4">
          <tpl fld="6" item="2"/>
          <tpl fld="2" item="12"/>
          <tpl fld="3" item="1"/>
          <tpl fld="0" item="1"/>
        </tpls>
      </n>
      <n v="11297465.609999999" in="0">
        <tpls c="4">
          <tpl fld="6" item="2"/>
          <tpl fld="2" item="12"/>
          <tpl fld="3" item="5"/>
          <tpl fld="0" item="1"/>
        </tpls>
      </n>
      <n v="29865814.420000002" in="0">
        <tpls c="4">
          <tpl fld="6" item="2"/>
          <tpl fld="2" item="12"/>
          <tpl fld="3" item="7"/>
          <tpl fld="0" item="1"/>
        </tpls>
      </n>
      <n v="111980882.38000003" in="0">
        <tpls c="4">
          <tpl fld="6" item="2"/>
          <tpl fld="2" item="12"/>
          <tpl fld="3" item="8"/>
          <tpl fld="0" item="1"/>
        </tpls>
      </n>
      <m>
        <tpls c="4">
          <tpl fld="6" item="2"/>
          <tpl fld="2" item="12"/>
          <tpl fld="3" item="4"/>
          <tpl fld="0" item="1"/>
        </tpls>
      </m>
      <n v="85178983.109999999" in="0">
        <tpls c="4">
          <tpl fld="6" item="2"/>
          <tpl fld="2" item="12"/>
          <tpl fld="3" item="6"/>
          <tpl fld="0" item="1"/>
        </tpls>
      </n>
      <n v="221613394.5" in="0">
        <tpls c="4">
          <tpl fld="6" item="2"/>
          <tpl fld="2" item="12"/>
          <tpl fld="3" item="9"/>
          <tpl fld="0" item="1"/>
        </tpls>
      </n>
      <n v="244002.46" in="0">
        <tpls c="3">
          <tpl fld="6" item="2"/>
          <tpl fld="1" item="14"/>
          <tpl fld="0" item="0"/>
        </tpls>
      </n>
      <n v="131042479.78000002" in="0">
        <tpls c="4">
          <tpl fld="6" item="2"/>
          <tpl fld="2" item="13"/>
          <tpl fld="3" item="8"/>
          <tpl fld="0" item="1"/>
        </tpls>
      </n>
      <n v="32119831.289999999" in="0">
        <tpls c="4">
          <tpl fld="6" item="2"/>
          <tpl fld="2" item="13"/>
          <tpl fld="3" item="7"/>
          <tpl fld="0" item="1"/>
        </tpls>
      </n>
      <n v="17455697.449999999" in="0">
        <tpls c="4">
          <tpl fld="6" item="2"/>
          <tpl fld="2" item="13"/>
          <tpl fld="3" item="2"/>
          <tpl fld="0" item="1"/>
        </tpls>
      </n>
      <n v="270128493.56999999" in="0">
        <tpls c="4">
          <tpl fld="6" item="2"/>
          <tpl fld="2" item="13"/>
          <tpl fld="3" item="9"/>
          <tpl fld="0" item="1"/>
        </tpls>
      </n>
      <n v="12242055.43" in="0">
        <tpls c="4">
          <tpl fld="6" item="2"/>
          <tpl fld="2" item="13"/>
          <tpl fld="3" item="5"/>
          <tpl fld="0" item="1"/>
        </tpls>
      </n>
      <n v="467648538.24999988" in="0">
        <tpls c="4">
          <tpl fld="6" item="2"/>
          <tpl fld="2" item="13"/>
          <tpl fld="3" item="3"/>
          <tpl fld="0" item="1"/>
        </tpls>
      </n>
      <n v="68582407.5" in="0">
        <tpls c="4">
          <tpl fld="6" item="2"/>
          <tpl fld="2" item="13"/>
          <tpl fld="3" item="0"/>
          <tpl fld="0" item="1"/>
        </tpls>
      </n>
      <m>
        <tpls c="4">
          <tpl fld="6" item="2"/>
          <tpl fld="2" item="13"/>
          <tpl fld="3" item="4"/>
          <tpl fld="0" item="1"/>
        </tpls>
      </m>
      <n v="90327781.539999992" in="0">
        <tpls c="4">
          <tpl fld="6" item="2"/>
          <tpl fld="2" item="13"/>
          <tpl fld="3" item="6"/>
          <tpl fld="0" item="1"/>
        </tpls>
      </n>
      <n v="1158816097.6300001" in="0">
        <tpls c="4">
          <tpl fld="6" item="2"/>
          <tpl fld="2" item="13"/>
          <tpl fld="3" item="1"/>
          <tpl fld="0" item="1"/>
        </tpls>
      </n>
      <n v="247236.09" in="0">
        <tpls c="3">
          <tpl fld="6" item="2"/>
          <tpl fld="1" item="15"/>
          <tpl fld="0" item="0"/>
        </tpls>
      </n>
      <n v="121885691.60000002" in="0">
        <tpls c="4">
          <tpl fld="6" item="2"/>
          <tpl fld="2" item="14"/>
          <tpl fld="3" item="8"/>
          <tpl fld="0" item="1"/>
        </tpls>
      </n>
      <n v="100527126.44" in="0">
        <tpls c="4">
          <tpl fld="6" item="2"/>
          <tpl fld="2" item="14"/>
          <tpl fld="3" item="4"/>
          <tpl fld="0" item="1"/>
        </tpls>
      </n>
      <n v="490008954.70000005" in="0">
        <tpls c="4">
          <tpl fld="6" item="2"/>
          <tpl fld="2" item="14"/>
          <tpl fld="3" item="3"/>
          <tpl fld="0" item="1"/>
        </tpls>
      </n>
      <n v="36044233.369999997" in="0">
        <tpls c="4">
          <tpl fld="6" item="2"/>
          <tpl fld="2" item="14"/>
          <tpl fld="3" item="7"/>
          <tpl fld="0" item="1"/>
        </tpls>
      </n>
      <n v="289942035.37" in="0">
        <tpls c="4">
          <tpl fld="6" item="2"/>
          <tpl fld="2" item="14"/>
          <tpl fld="3" item="9"/>
          <tpl fld="0" item="1"/>
        </tpls>
      </n>
      <n v="71346201.469999999" in="0">
        <tpls c="4">
          <tpl fld="6" item="2"/>
          <tpl fld="2" item="14"/>
          <tpl fld="3" item="0"/>
          <tpl fld="0" item="1"/>
        </tpls>
      </n>
      <n v="1172337589" in="0">
        <tpls c="4">
          <tpl fld="6" item="2"/>
          <tpl fld="2" item="14"/>
          <tpl fld="3" item="1"/>
          <tpl fld="0" item="1"/>
        </tpls>
      </n>
      <n v="18251055.919999998" in="0">
        <tpls c="4">
          <tpl fld="6" item="2"/>
          <tpl fld="2" item="14"/>
          <tpl fld="3" item="2"/>
          <tpl fld="0" item="1"/>
        </tpls>
      </n>
      <n v="12854576.42" in="0">
        <tpls c="4">
          <tpl fld="6" item="2"/>
          <tpl fld="2" item="14"/>
          <tpl fld="3" item="5"/>
          <tpl fld="0" item="1"/>
        </tpls>
      </n>
      <n v="104334957.90000001" in="0">
        <tpls c="4">
          <tpl fld="6" item="2"/>
          <tpl fld="2" item="14"/>
          <tpl fld="3" item="6"/>
          <tpl fld="0" item="1"/>
        </tpls>
      </n>
      <n v="250093.38" in="0">
        <tpls c="3">
          <tpl fld="6" item="2"/>
          <tpl fld="1" item="16"/>
          <tpl fld="0" item="0"/>
        </tpls>
      </n>
      <n v="18834569.379999995" in="0">
        <tpls c="4">
          <tpl fld="6" item="2"/>
          <tpl fld="2" item="15"/>
          <tpl fld="3" item="2"/>
          <tpl fld="0" item="1"/>
        </tpls>
      </n>
      <n v="13357085.74" in="0">
        <tpls c="4">
          <tpl fld="6" item="2"/>
          <tpl fld="2" item="15"/>
          <tpl fld="3" item="5"/>
          <tpl fld="0" item="1"/>
        </tpls>
      </n>
      <n v="1242928091.4199998" in="0">
        <tpls c="4">
          <tpl fld="6" item="2"/>
          <tpl fld="2" item="15"/>
          <tpl fld="3" item="1"/>
          <tpl fld="0" item="1"/>
        </tpls>
      </n>
      <n v="36242220.180000007" in="0">
        <tpls c="4">
          <tpl fld="6" item="2"/>
          <tpl fld="2" item="15"/>
          <tpl fld="3" item="8"/>
          <tpl fld="0" item="1"/>
        </tpls>
      </n>
      <n v="103645315.68000001" in="0">
        <tpls c="4">
          <tpl fld="6" item="2"/>
          <tpl fld="2" item="15"/>
          <tpl fld="3" item="6"/>
          <tpl fld="0" item="1"/>
        </tpls>
      </n>
      <n v="489708959.5800001" in="0">
        <tpls c="4">
          <tpl fld="6" item="2"/>
          <tpl fld="2" item="15"/>
          <tpl fld="3" item="3"/>
          <tpl fld="0" item="1"/>
        </tpls>
      </n>
      <n v="34171570.43" in="0">
        <tpls c="4">
          <tpl fld="6" item="2"/>
          <tpl fld="2" item="15"/>
          <tpl fld="3" item="7"/>
          <tpl fld="0" item="1"/>
        </tpls>
      </n>
      <n v="69195570.039999992" in="0">
        <tpls c="4">
          <tpl fld="6" item="2"/>
          <tpl fld="2" item="15"/>
          <tpl fld="3" item="0"/>
          <tpl fld="0" item="1"/>
        </tpls>
      </n>
      <n v="107774742.83" in="0">
        <tpls c="4">
          <tpl fld="6" item="2"/>
          <tpl fld="2" item="15"/>
          <tpl fld="3" item="4"/>
          <tpl fld="0" item="1"/>
        </tpls>
      </n>
      <n v="278496217.00999999" in="0">
        <tpls c="4">
          <tpl fld="6" item="2"/>
          <tpl fld="2" item="15"/>
          <tpl fld="3" item="9"/>
          <tpl fld="0" item="1"/>
        </tpls>
      </n>
      <n v="253122.09" in="0">
        <tpls c="3">
          <tpl fld="6" item="2"/>
          <tpl fld="1" item="17"/>
          <tpl fld="0" item="0"/>
        </tpls>
      </n>
      <n v="1286430763.79" in="0">
        <tpls c="4">
          <tpl fld="6" item="2"/>
          <tpl fld="2" item="16"/>
          <tpl fld="3" item="1"/>
          <tpl fld="0" item="1"/>
        </tpls>
      </n>
      <n v="295043797.87" in="0">
        <tpls c="4">
          <tpl fld="6" item="2"/>
          <tpl fld="2" item="16"/>
          <tpl fld="3" item="9"/>
          <tpl fld="0" item="1"/>
        </tpls>
      </n>
      <n v="107056673.65000002" in="0">
        <tpls c="4">
          <tpl fld="6" item="2"/>
          <tpl fld="2" item="16"/>
          <tpl fld="3" item="6"/>
          <tpl fld="0" item="1"/>
        </tpls>
      </n>
      <n v="32821780.539999999" in="0">
        <tpls c="4">
          <tpl fld="6" item="2"/>
          <tpl fld="2" item="16"/>
          <tpl fld="3" item="8"/>
          <tpl fld="0" item="1"/>
        </tpls>
      </n>
      <n v="73590299.000000015" in="0">
        <tpls c="4">
          <tpl fld="6" item="2"/>
          <tpl fld="2" item="16"/>
          <tpl fld="3" item="0"/>
          <tpl fld="0" item="1"/>
        </tpls>
      </n>
      <n v="256396.49" in="0">
        <tpls c="3">
          <tpl fld="6" item="2"/>
          <tpl fld="1" item="18"/>
          <tpl fld="0" item="0"/>
        </tpls>
      </n>
      <n v="20204099.299999993" in="0">
        <tpls c="4">
          <tpl fld="6" item="2"/>
          <tpl fld="2" item="16"/>
          <tpl fld="3" item="2"/>
          <tpl fld="0" item="1"/>
        </tpls>
      </n>
      <n v="36067846.25" in="0">
        <tpls c="4">
          <tpl fld="6" item="2"/>
          <tpl fld="2" item="16"/>
          <tpl fld="3" item="7"/>
          <tpl fld="0" item="1"/>
        </tpls>
      </n>
      <n v="101125129.31" in="0">
        <tpls c="4">
          <tpl fld="6" item="2"/>
          <tpl fld="2" item="16"/>
          <tpl fld="3" item="4"/>
          <tpl fld="0" item="1"/>
        </tpls>
      </n>
      <n v="504535202.10000002" in="0">
        <tpls c="4">
          <tpl fld="6" item="2"/>
          <tpl fld="2" item="16"/>
          <tpl fld="3" item="3"/>
          <tpl fld="0" item="1"/>
        </tpls>
      </n>
      <n v="15227636.189999999" in="0">
        <tpls c="4">
          <tpl fld="6" item="2"/>
          <tpl fld="2" item="16"/>
          <tpl fld="3" item="5"/>
          <tpl fld="0" item="1"/>
        </tpls>
      </n>
      <n v="78134200.010000005" in="0">
        <tpls c="4">
          <tpl fld="6" item="2"/>
          <tpl fld="2" item="17"/>
          <tpl fld="3" item="0"/>
          <tpl fld="0" item="1"/>
        </tpls>
      </n>
      <n v="522445132.28999996" in="0">
        <tpls c="4">
          <tpl fld="6" item="2"/>
          <tpl fld="2" item="17"/>
          <tpl fld="3" item="3"/>
          <tpl fld="0" item="1"/>
        </tpls>
      </n>
      <n v="14495875.130000001" in="0">
        <tpls c="4">
          <tpl fld="6" item="2"/>
          <tpl fld="2" item="17"/>
          <tpl fld="3" item="5"/>
          <tpl fld="0" item="1"/>
        </tpls>
      </n>
      <n v="1369814815.54" in="0">
        <tpls c="4">
          <tpl fld="6" item="2"/>
          <tpl fld="2" item="17"/>
          <tpl fld="3" item="1"/>
          <tpl fld="0" item="1"/>
        </tpls>
      </n>
      <n v="28634237.069999997" in="0">
        <tpls c="4">
          <tpl fld="6" item="2"/>
          <tpl fld="2" item="17"/>
          <tpl fld="3" item="8"/>
          <tpl fld="0" item="1"/>
        </tpls>
      </n>
      <n v="7531925.4099999992" in="0">
        <tpls c="4">
          <tpl fld="6" item="2"/>
          <tpl fld="2" item="17"/>
          <tpl fld="3" item="4"/>
          <tpl fld="0" item="1"/>
        </tpls>
      </n>
      <n v="37353957.449999996" in="0">
        <tpls c="4">
          <tpl fld="6" item="2"/>
          <tpl fld="2" item="17"/>
          <tpl fld="3" item="7"/>
          <tpl fld="0" item="1"/>
        </tpls>
      </n>
      <n v="318191792.82999998" in="0">
        <tpls c="4">
          <tpl fld="6" item="2"/>
          <tpl fld="2" item="17"/>
          <tpl fld="3" item="9"/>
          <tpl fld="0" item="1"/>
        </tpls>
      </n>
      <n v="22127760.419999998" in="0">
        <tpls c="4">
          <tpl fld="6" item="2"/>
          <tpl fld="2" item="17"/>
          <tpl fld="3" item="2"/>
          <tpl fld="0" item="1"/>
        </tpls>
      </n>
      <n v="116192308.68999998" in="0">
        <tpls c="4">
          <tpl fld="6" item="2"/>
          <tpl fld="2" item="17"/>
          <tpl fld="3" item="6"/>
          <tpl fld="0" item="1"/>
        </tpls>
      </n>
      <n v="260053.35" in="0">
        <tpls c="3">
          <tpl fld="6" item="2"/>
          <tpl fld="1" item="19"/>
          <tpl fld="0" item="0"/>
        </tpls>
      </n>
      <n v="266509.45" in="0">
        <tpls c="3">
          <tpl fld="6" item="2"/>
          <tpl fld="1" item="20"/>
          <tpl fld="0" item="0"/>
        </tpls>
      </n>
      <n v="37816479.88000001" in="0">
        <tpls c="4">
          <tpl fld="6" item="2"/>
          <tpl fld="2" item="18"/>
          <tpl fld="3" item="7"/>
          <tpl fld="0" item="1"/>
        </tpls>
      </n>
      <n v="84524639.969999984" in="0">
        <tpls c="4">
          <tpl fld="6" item="2"/>
          <tpl fld="2" item="18"/>
          <tpl fld="3" item="0"/>
          <tpl fld="0" item="1"/>
        </tpls>
      </n>
      <n v="1411650957.8200002" in="0">
        <tpls c="4">
          <tpl fld="6" item="2"/>
          <tpl fld="2" item="18"/>
          <tpl fld="3" item="1"/>
          <tpl fld="0" item="1"/>
        </tpls>
      </n>
      <n v="528488137.81" in="0">
        <tpls c="4">
          <tpl fld="6" item="2"/>
          <tpl fld="2" item="18"/>
          <tpl fld="3" item="3"/>
          <tpl fld="0" item="1"/>
        </tpls>
      </n>
      <n v="2625606.2599999998" in="0">
        <tpls c="4">
          <tpl fld="6" item="2"/>
          <tpl fld="2" item="18"/>
          <tpl fld="3" item="4"/>
          <tpl fld="0" item="1"/>
        </tpls>
      </n>
      <n v="28085612.359999996" in="0">
        <tpls c="4">
          <tpl fld="6" item="2"/>
          <tpl fld="2" item="18"/>
          <tpl fld="3" item="8"/>
          <tpl fld="0" item="1"/>
        </tpls>
      </n>
      <n v="15457410.530000001" in="0">
        <tpls c="4">
          <tpl fld="6" item="2"/>
          <tpl fld="2" item="18"/>
          <tpl fld="3" item="5"/>
          <tpl fld="0" item="1"/>
        </tpls>
      </n>
      <n v="330123977.09999996" in="0">
        <tpls c="4">
          <tpl fld="6" item="2"/>
          <tpl fld="2" item="18"/>
          <tpl fld="3" item="9"/>
          <tpl fld="0" item="1"/>
        </tpls>
      </n>
      <n v="24496089.299999997" in="0">
        <tpls c="4">
          <tpl fld="6" item="2"/>
          <tpl fld="2" item="18"/>
          <tpl fld="3" item="2"/>
          <tpl fld="0" item="1"/>
        </tpls>
      </n>
      <n v="111790121.72" in="0">
        <tpls c="4">
          <tpl fld="6" item="2"/>
          <tpl fld="2" item="18"/>
          <tpl fld="3" item="6"/>
          <tpl fld="0" item="1"/>
        </tpls>
      </n>
      <n v="85188422.600000009" in="0">
        <tpls c="4">
          <tpl fld="6" item="2"/>
          <tpl fld="2" item="19"/>
          <tpl fld="3" item="0"/>
          <tpl fld="0" item="1"/>
        </tpls>
      </n>
      <n v="26291428.759999994" in="0">
        <tpls c="4">
          <tpl fld="6" item="2"/>
          <tpl fld="2" item="19"/>
          <tpl fld="3" item="2"/>
          <tpl fld="0" item="1"/>
        </tpls>
      </n>
      <n v="41306493.760000013" in="0">
        <tpls c="4">
          <tpl fld="6" item="2"/>
          <tpl fld="2" item="19"/>
          <tpl fld="3" item="7"/>
          <tpl fld="0" item="1"/>
        </tpls>
      </n>
      <n v="29826298.25" in="0">
        <tpls c="4">
          <tpl fld="6" item="2"/>
          <tpl fld="2" item="19"/>
          <tpl fld="3" item="8"/>
          <tpl fld="0" item="1"/>
        </tpls>
      </n>
      <n v="3351417.93" in="0">
        <tpls c="4">
          <tpl fld="6" item="2"/>
          <tpl fld="2" item="19"/>
          <tpl fld="3" item="4"/>
          <tpl fld="0" item="1"/>
        </tpls>
      </n>
      <n v="1524456526.6899996" in="0">
        <tpls c="4">
          <tpl fld="6" item="2"/>
          <tpl fld="2" item="19"/>
          <tpl fld="3" item="1"/>
          <tpl fld="0" item="1"/>
        </tpls>
      </n>
      <n v="132695154.16999999" in="0">
        <tpls c="4">
          <tpl fld="6" item="2"/>
          <tpl fld="2" item="19"/>
          <tpl fld="3" item="6"/>
          <tpl fld="0" item="1"/>
        </tpls>
      </n>
      <n v="271667.34999999998" in="0">
        <tpls c="3">
          <tpl fld="6" item="2"/>
          <tpl fld="1" item="21"/>
          <tpl fld="0" item="0"/>
        </tpls>
      </n>
      <n v="16910559.690000001" in="0">
        <tpls c="4">
          <tpl fld="6" item="2"/>
          <tpl fld="2" item="19"/>
          <tpl fld="3" item="5"/>
          <tpl fld="0" item="1"/>
        </tpls>
      </n>
      <n v="571134404.64999998" in="0">
        <tpls c="4">
          <tpl fld="6" item="2"/>
          <tpl fld="2" item="19"/>
          <tpl fld="3" item="3"/>
          <tpl fld="0" item="1"/>
        </tpls>
      </n>
      <n v="356542974.93000007" in="0">
        <tpls c="4">
          <tpl fld="6" item="2"/>
          <tpl fld="2" item="19"/>
          <tpl fld="3" item="9"/>
          <tpl fld="0" item="1"/>
        </tpls>
      </n>
      <n v="4368056.91" in="0">
        <tpls c="4">
          <tpl fld="6" item="2"/>
          <tpl fld="2" item="20"/>
          <tpl fld="3" item="4"/>
          <tpl fld="0" item="1"/>
        </tpls>
      </n>
      <n v="17046937.370000001" in="0">
        <tpls c="4">
          <tpl fld="6" item="2"/>
          <tpl fld="2" item="20"/>
          <tpl fld="3" item="5"/>
          <tpl fld="0" item="1"/>
        </tpls>
      </n>
      <n v="28469524.400000006" in="0">
        <tpls c="4">
          <tpl fld="6" item="2"/>
          <tpl fld="2" item="20"/>
          <tpl fld="3" item="2"/>
          <tpl fld="0" item="1"/>
        </tpls>
      </n>
      <n v="88240986.340000033" in="0">
        <tpls c="4">
          <tpl fld="6" item="2"/>
          <tpl fld="2" item="20"/>
          <tpl fld="3" item="0"/>
          <tpl fld="0" item="1"/>
        </tpls>
      </n>
      <n v="376215452.14999992" in="0">
        <tpls c="4">
          <tpl fld="6" item="2"/>
          <tpl fld="2" item="20"/>
          <tpl fld="3" item="9"/>
          <tpl fld="0" item="1"/>
        </tpls>
      </n>
      <n v="140023589.78999999" in="0">
        <tpls c="4">
          <tpl fld="6" item="2"/>
          <tpl fld="2" item="20"/>
          <tpl fld="3" item="6"/>
          <tpl fld="0" item="1"/>
        </tpls>
      </n>
      <n v="46063729.849999994" in="0">
        <tpls c="4">
          <tpl fld="6" item="2"/>
          <tpl fld="2" item="20"/>
          <tpl fld="3" item="7"/>
          <tpl fld="0" item="1"/>
        </tpls>
      </n>
      <n v="279368.34000000003" in="0">
        <tpls c="3">
          <tpl fld="6" item="2"/>
          <tpl fld="1" item="22"/>
          <tpl fld="0" item="0"/>
        </tpls>
      </n>
      <n v="29881938.359999996" in="0">
        <tpls c="4">
          <tpl fld="6" item="2"/>
          <tpl fld="2" item="20"/>
          <tpl fld="3" item="8"/>
          <tpl fld="0" item="1"/>
        </tpls>
      </n>
      <n v="1625198478.77" in="0">
        <tpls c="4">
          <tpl fld="6" item="2"/>
          <tpl fld="2" item="20"/>
          <tpl fld="3" item="1"/>
          <tpl fld="0" item="1"/>
        </tpls>
      </n>
      <n v="597290599.30999994" in="0">
        <tpls c="4">
          <tpl fld="6" item="2"/>
          <tpl fld="2" item="20"/>
          <tpl fld="3" item="3"/>
          <tpl fld="0" item="1"/>
        </tpls>
      </n>
      <n v="1804716228.7700005" in="0">
        <tpls c="4">
          <tpl fld="6" item="2"/>
          <tpl fld="2" item="21"/>
          <tpl fld="3" item="1"/>
          <tpl fld="0" item="1"/>
        </tpls>
      </n>
      <n v="154320576.44" in="0">
        <tpls c="4">
          <tpl fld="6" item="2"/>
          <tpl fld="2" item="21"/>
          <tpl fld="3" item="6"/>
          <tpl fld="0" item="1"/>
        </tpls>
      </n>
      <n v="95196924.570000008" in="0">
        <tpls c="4">
          <tpl fld="6" item="2"/>
          <tpl fld="2" item="21"/>
          <tpl fld="3" item="0"/>
          <tpl fld="0" item="1"/>
        </tpls>
      </n>
      <n v="33044130.529999997" in="0">
        <tpls c="4">
          <tpl fld="6" item="2"/>
          <tpl fld="2" item="21"/>
          <tpl fld="3" item="8"/>
          <tpl fld="0" item="1"/>
        </tpls>
      </n>
      <n v="633267646.66000009" in="0">
        <tpls c="4">
          <tpl fld="6" item="2"/>
          <tpl fld="2" item="21"/>
          <tpl fld="3" item="3"/>
          <tpl fld="0" item="1"/>
        </tpls>
      </n>
      <n v="412058053.41999996" in="0">
        <tpls c="4">
          <tpl fld="6" item="2"/>
          <tpl fld="2" item="21"/>
          <tpl fld="3" item="9"/>
          <tpl fld="0" item="1"/>
        </tpls>
      </n>
      <n v="51964803.410000011" in="0">
        <tpls c="4">
          <tpl fld="6" item="2"/>
          <tpl fld="2" item="21"/>
          <tpl fld="3" item="7"/>
          <tpl fld="0" item="1"/>
        </tpls>
      </n>
      <n v="3084101.4" in="0">
        <tpls c="4">
          <tpl fld="6" item="2"/>
          <tpl fld="2" item="21"/>
          <tpl fld="3" item="4"/>
          <tpl fld="0" item="1"/>
        </tpls>
      </n>
      <n v="15839000.229999999" in="0">
        <tpls c="4">
          <tpl fld="6" item="2"/>
          <tpl fld="2" item="21"/>
          <tpl fld="3" item="5"/>
          <tpl fld="0" item="1"/>
        </tpls>
      </n>
      <n v="32715326.719999995" in="0">
        <tpls c="4">
          <tpl fld="6" item="2"/>
          <tpl fld="2" item="21"/>
          <tpl fld="3" item="2"/>
          <tpl fld="0" item="1"/>
        </tpls>
      </n>
      <n v="286586.53999999998" in="0">
        <tpls c="3">
          <tpl fld="6" item="2"/>
          <tpl fld="1" item="23"/>
          <tpl fld="0" item="0"/>
        </tpls>
      </n>
      <n v="55248191.679999992" in="0">
        <tpls c="4">
          <tpl fld="6" item="2"/>
          <tpl fld="2" item="22"/>
          <tpl fld="3" item="7"/>
          <tpl fld="0" item="1"/>
        </tpls>
      </n>
      <n v="1929396154.55" in="0">
        <tpls c="4">
          <tpl fld="6" item="2"/>
          <tpl fld="2" item="22"/>
          <tpl fld="3" item="1"/>
          <tpl fld="0" item="1"/>
        </tpls>
      </n>
      <n v="16414805.26" in="0">
        <tpls c="4">
          <tpl fld="6" item="2"/>
          <tpl fld="2" item="22"/>
          <tpl fld="3" item="5"/>
          <tpl fld="0" item="1"/>
        </tpls>
      </n>
      <n v="100511040.10000001" in="0">
        <tpls c="4">
          <tpl fld="6" item="2"/>
          <tpl fld="2" item="22"/>
          <tpl fld="3" item="0"/>
          <tpl fld="0" item="1"/>
        </tpls>
      </n>
      <n v="158045358.44999999" in="0">
        <tpls c="4">
          <tpl fld="6" item="2"/>
          <tpl fld="2" item="22"/>
          <tpl fld="3" item="6"/>
          <tpl fld="0" item="1"/>
        </tpls>
      </n>
      <n v="453066444.83999997" in="0">
        <tpls c="4">
          <tpl fld="6" item="2"/>
          <tpl fld="2" item="22"/>
          <tpl fld="3" item="9"/>
          <tpl fld="0" item="1"/>
        </tpls>
      </n>
      <n v="35514780.870000005" in="0">
        <tpls c="4">
          <tpl fld="6" item="2"/>
          <tpl fld="2" item="22"/>
          <tpl fld="3" item="2"/>
          <tpl fld="0" item="1"/>
        </tpls>
      </n>
      <n v="824969.93" in="0">
        <tpls c="4">
          <tpl fld="6" item="2"/>
          <tpl fld="2" item="22"/>
          <tpl fld="3" item="4"/>
          <tpl fld="0" item="1"/>
        </tpls>
      </n>
      <n v="27850278.48" in="0">
        <tpls c="4">
          <tpl fld="6" item="2"/>
          <tpl fld="2" item="22"/>
          <tpl fld="3" item="8"/>
          <tpl fld="0" item="1"/>
        </tpls>
      </n>
      <n v="660326305.42999995" in="0">
        <tpls c="4">
          <tpl fld="6" item="2"/>
          <tpl fld="2" item="22"/>
          <tpl fld="3" item="3"/>
          <tpl fld="0" item="1"/>
        </tpls>
      </n>
      <n v="290717.21999999997" in="0">
        <tpls c="3">
          <tpl fld="6" item="2"/>
          <tpl fld="1" item="24"/>
          <tpl fld="0" item="0"/>
        </tpls>
      </n>
      <n v="500983147.76000005" in="0">
        <tpls c="4">
          <tpl fld="6" item="2"/>
          <tpl fld="2" item="23"/>
          <tpl fld="3" item="9"/>
          <tpl fld="0" item="1"/>
        </tpls>
      </n>
      <m in="0">
        <tpls c="4">
          <tpl fld="6" item="2"/>
          <tpl fld="2" item="23"/>
          <tpl fld="3" item="4"/>
          <tpl fld="0" item="1"/>
        </tpls>
      </m>
      <n v="115146507.90000001" in="0">
        <tpls c="4">
          <tpl fld="6" item="2"/>
          <tpl fld="2" item="23"/>
          <tpl fld="3" item="0"/>
          <tpl fld="0" item="1"/>
        </tpls>
      </n>
      <n v="721799361.07999992" in="0">
        <tpls c="4">
          <tpl fld="6" item="2"/>
          <tpl fld="2" item="23"/>
          <tpl fld="3" item="3"/>
          <tpl fld="0" item="1"/>
        </tpls>
      </n>
      <n v="17129931.91" in="0">
        <tpls c="4">
          <tpl fld="6" item="2"/>
          <tpl fld="2" item="23"/>
          <tpl fld="3" item="5"/>
          <tpl fld="0" item="1"/>
        </tpls>
      </n>
      <n v="2107421331.1500001" in="0">
        <tpls c="4">
          <tpl fld="6" item="2"/>
          <tpl fld="2" item="23"/>
          <tpl fld="3" item="1"/>
          <tpl fld="0" item="1"/>
        </tpls>
      </n>
      <n v="291337.49" in="0">
        <tpls c="3">
          <tpl fld="6" item="2"/>
          <tpl fld="1" item="25"/>
          <tpl fld="0" item="0"/>
        </tpls>
      </n>
      <n v="31673456.270000003" in="0">
        <tpls c="4">
          <tpl fld="6" item="2"/>
          <tpl fld="2" item="23"/>
          <tpl fld="3" item="8"/>
          <tpl fld="0" item="1"/>
        </tpls>
      </n>
      <n v="62100356.770000003" in="0">
        <tpls c="4">
          <tpl fld="6" item="2"/>
          <tpl fld="2" item="23"/>
          <tpl fld="3" item="7"/>
          <tpl fld="0" item="1"/>
        </tpls>
      </n>
      <n v="36510471.469999999" in="0">
        <tpls c="4">
          <tpl fld="6" item="2"/>
          <tpl fld="2" item="23"/>
          <tpl fld="3" item="2"/>
          <tpl fld="0" item="1"/>
        </tpls>
      </n>
      <n v="181094463.16999999" in="0">
        <tpls c="4">
          <tpl fld="6" item="2"/>
          <tpl fld="2" item="23"/>
          <tpl fld="3" item="6"/>
          <tpl fld="0" item="1"/>
        </tpls>
      </n>
      <n v="587281546.87" in="0">
        <tpls c="4">
          <tpl fld="6" item="2"/>
          <tpl fld="2" item="24"/>
          <tpl fld="3" item="9"/>
          <tpl fld="0" item="1"/>
        </tpls>
      </n>
      <n v="75454153.979999989" in="0">
        <tpls c="4">
          <tpl fld="6" item="2"/>
          <tpl fld="2" item="24"/>
          <tpl fld="3" item="7"/>
          <tpl fld="0" item="1"/>
        </tpls>
      </n>
      <n v="134924168.52000001" in="0">
        <tpls c="4">
          <tpl fld="6" item="2"/>
          <tpl fld="2" item="24"/>
          <tpl fld="3" item="0"/>
          <tpl fld="0" item="1"/>
        </tpls>
      </n>
      <n v="33682645.779999994" in="0">
        <tpls c="4">
          <tpl fld="6" item="2"/>
          <tpl fld="2" item="24"/>
          <tpl fld="3" item="8"/>
          <tpl fld="0" item="1"/>
        </tpls>
      </n>
      <m>
        <tpls c="4">
          <tpl fld="6" item="2"/>
          <tpl fld="2" item="24"/>
          <tpl fld="3" item="4"/>
          <tpl fld="0" item="1"/>
        </tpls>
      </m>
      <n v="750478890.24000001" in="0">
        <tpls c="4">
          <tpl fld="6" item="2"/>
          <tpl fld="2" item="24"/>
          <tpl fld="3" item="3"/>
          <tpl fld="0" item="1"/>
        </tpls>
      </n>
      <n v="211471590.86999997" in="0">
        <tpls c="4">
          <tpl fld="6" item="2"/>
          <tpl fld="2" item="24"/>
          <tpl fld="3" item="6"/>
          <tpl fld="0" item="1"/>
        </tpls>
      </n>
      <n v="2372839732.2999997" in="0">
        <tpls c="4">
          <tpl fld="6" item="2"/>
          <tpl fld="2" item="24"/>
          <tpl fld="3" item="1"/>
          <tpl fld="0" item="1"/>
        </tpls>
      </n>
      <n v="42834550.57" in="0">
        <tpls c="4">
          <tpl fld="6" item="2"/>
          <tpl fld="2" item="24"/>
          <tpl fld="3" item="2"/>
          <tpl fld="0" item="1"/>
        </tpls>
      </n>
      <n v="18521551.25" in="0">
        <tpls c="4">
          <tpl fld="6" item="2"/>
          <tpl fld="2" item="24"/>
          <tpl fld="3" item="5"/>
          <tpl fld="0" item="1"/>
        </tpls>
      </n>
      <n v="293959.39" in="0">
        <tpls c="3">
          <tpl fld="6" item="2"/>
          <tpl fld="1" item="26"/>
          <tpl fld="0" item="0"/>
        </tpls>
      </n>
      <n v="77131676.319999993" in="0">
        <tpls c="4">
          <tpl fld="6" item="2"/>
          <tpl fld="2" item="25"/>
          <tpl fld="3" item="7"/>
          <tpl fld="0" item="1"/>
        </tpls>
      </n>
      <n v="643001437.31999993" in="0">
        <tpls c="4">
          <tpl fld="6" item="2"/>
          <tpl fld="2" item="25"/>
          <tpl fld="3" item="9"/>
          <tpl fld="0" item="1"/>
        </tpls>
      </n>
      <n v="216033273.69999999" in="0">
        <tpls c="4">
          <tpl fld="6" item="2"/>
          <tpl fld="2" item="25"/>
          <tpl fld="3" item="6"/>
          <tpl fld="0" item="1"/>
        </tpls>
      </n>
      <n v="18253521.509999998" in="0">
        <tpls c="4">
          <tpl fld="6" item="2"/>
          <tpl fld="2" item="25"/>
          <tpl fld="3" item="5"/>
          <tpl fld="0" item="1"/>
        </tpls>
      </n>
      <n v="147100643.59999999" in="0">
        <tpls c="4">
          <tpl fld="6" item="2"/>
          <tpl fld="2" item="25"/>
          <tpl fld="3" item="0"/>
          <tpl fld="0" item="1"/>
        </tpls>
      </n>
      <n v="755631389.1400001" in="0">
        <tpls c="4">
          <tpl fld="6" item="2"/>
          <tpl fld="2" item="25"/>
          <tpl fld="3" item="3"/>
          <tpl fld="0" item="1"/>
        </tpls>
      </n>
      <m>
        <tpls c="4">
          <tpl fld="6" item="2"/>
          <tpl fld="2" item="25"/>
          <tpl fld="3" item="4"/>
          <tpl fld="0" item="1"/>
        </tpls>
      </m>
      <n v="2446251340.8199997" in="0">
        <tpls c="4">
          <tpl fld="6" item="2"/>
          <tpl fld="2" item="25"/>
          <tpl fld="3" item="1"/>
          <tpl fld="0" item="1"/>
        </tpls>
      </n>
      <n v="27398051.09" in="0">
        <tpls c="4">
          <tpl fld="6" item="2"/>
          <tpl fld="2" item="25"/>
          <tpl fld="3" item="8"/>
          <tpl fld="0" item="1"/>
        </tpls>
      </n>
      <n v="76566589.730000004" in="0">
        <tpls c="4">
          <tpl fld="6" item="2"/>
          <tpl fld="2" item="25"/>
          <tpl fld="3" item="2"/>
          <tpl fld="0" item="1"/>
        </tpls>
      </n>
      <n v="282971.36" in="0">
        <tpls c="3">
          <tpl fld="6" item="2"/>
          <tpl fld="1" item="27"/>
          <tpl fld="0" item="0"/>
        </tpls>
      </n>
      <n v="282174.83" in="0">
        <tpls c="3">
          <tpl fld="6" item="2"/>
          <tpl fld="1" item="28"/>
          <tpl fld="0" item="0"/>
        </tpls>
      </n>
      <n v="283401.49" in="0">
        <tpls c="3">
          <tpl fld="6" item="2"/>
          <tpl fld="1" item="29"/>
          <tpl fld="0" item="0"/>
        </tpls>
      </n>
      <n v="284552.93" in="0">
        <tpls c="3">
          <tpl fld="6" item="2"/>
          <tpl fld="1" item="1"/>
          <tpl fld="0" item="0"/>
        </tpls>
      </n>
      <n v="285853.84999999998" in="0">
        <tpls c="3">
          <tpl fld="6" item="2"/>
          <tpl fld="1" item="0"/>
          <tpl fld="0" item="0"/>
        </tpls>
      </n>
      <n v="1022752.23" in="0">
        <tpls c="4">
          <tpl fld="2" item="28"/>
          <tpl fld="5" item="6"/>
          <tpl fld="3" item="6"/>
          <tpl fld="0" item="1"/>
        </tpls>
      </n>
      <m>
        <tpls c="4">
          <tpl fld="2" item="29"/>
          <tpl fld="5" item="6"/>
          <tpl fld="3" item="4"/>
          <tpl fld="0" item="1"/>
        </tpls>
      </m>
      <n v="57823.12" in="0">
        <tpls c="4">
          <tpl fld="2" item="28"/>
          <tpl fld="5" item="6"/>
          <tpl fld="3" item="8"/>
          <tpl fld="0" item="1"/>
        </tpls>
      </n>
      <n v="401030.86" in="0">
        <tpls c="4">
          <tpl fld="2" item="26"/>
          <tpl fld="5" item="6"/>
          <tpl fld="3" item="2"/>
          <tpl fld="0" item="1"/>
        </tpls>
      </n>
      <n v="2028402" in="0">
        <tpls c="4">
          <tpl fld="2" item="29"/>
          <tpl fld="5" item="6"/>
          <tpl fld="3" item="9"/>
          <tpl fld="0" item="1"/>
        </tpls>
      </n>
      <m>
        <tpls c="4">
          <tpl fld="2" item="28"/>
          <tpl fld="5" item="6"/>
          <tpl fld="3" item="7"/>
          <tpl fld="0" item="1"/>
        </tpls>
      </m>
      <n v="1053.3900000000001" in="0">
        <tpls c="3">
          <tpl fld="1" item="27"/>
          <tpl fld="4" item="67"/>
          <tpl fld="0" item="0"/>
        </tpls>
      </n>
      <n v="4316206" in="0">
        <tpls c="4">
          <tpl fld="2" item="29"/>
          <tpl fld="5" item="6"/>
          <tpl fld="3" item="3"/>
          <tpl fld="0" item="1"/>
        </tpls>
      </n>
      <n v="624663" in="0">
        <tpls c="4">
          <tpl fld="2" item="29"/>
          <tpl fld="5" item="6"/>
          <tpl fld="3" item="2"/>
          <tpl fld="0" item="1"/>
        </tpls>
      </n>
      <n v="326820.93" in="0">
        <tpls c="4">
          <tpl fld="2" item="28"/>
          <tpl fld="5" item="6"/>
          <tpl fld="3" item="0"/>
          <tpl fld="0" item="1"/>
        </tpls>
      </n>
      <m>
        <tpls c="4">
          <tpl fld="2" item="27"/>
          <tpl fld="5" item="6"/>
          <tpl fld="3" item="7"/>
          <tpl fld="0" item="1"/>
        </tpls>
      </m>
      <n v="74705" in="0">
        <tpls c="4">
          <tpl fld="2" item="29"/>
          <tpl fld="5" item="6"/>
          <tpl fld="3" item="8"/>
          <tpl fld="0" item="1"/>
        </tpls>
      </n>
      <m>
        <tpls c="4">
          <tpl fld="2" item="29"/>
          <tpl fld="5" item="6"/>
          <tpl fld="3" item="7"/>
          <tpl fld="0" item="1"/>
        </tpls>
      </m>
      <m>
        <tpls c="4">
          <tpl fld="2" item="28"/>
          <tpl fld="5" item="6"/>
          <tpl fld="3" item="5"/>
          <tpl fld="0" item="1"/>
        </tpls>
      </m>
      <m>
        <tpls c="4">
          <tpl fld="2" item="29"/>
          <tpl fld="5" item="6"/>
          <tpl fld="3" item="5"/>
          <tpl fld="0" item="1"/>
        </tpls>
      </m>
      <n v="482561.73" in="0">
        <tpls c="4">
          <tpl fld="2" item="27"/>
          <tpl fld="5" item="6"/>
          <tpl fld="3" item="4"/>
          <tpl fld="0" item="1"/>
        </tpls>
      </n>
      <n v="1967402" in="0">
        <tpls c="4">
          <tpl fld="2" item="29"/>
          <tpl fld="5" item="6"/>
          <tpl fld="3" item="6"/>
          <tpl fld="0" item="1"/>
        </tpls>
      </n>
      <n v="386920.92" in="0">
        <tpls c="4">
          <tpl fld="2" item="27"/>
          <tpl fld="5" item="6"/>
          <tpl fld="3" item="2"/>
          <tpl fld="0" item="1"/>
        </tpls>
      </n>
      <n v="9671033" in="0">
        <tpls c="4">
          <tpl fld="2" item="29"/>
          <tpl fld="5" item="6"/>
          <tpl fld="3" item="1"/>
          <tpl fld="0" item="1"/>
        </tpls>
      </n>
      <n v="392610" in="0">
        <tpls c="4">
          <tpl fld="2" item="29"/>
          <tpl fld="5" item="6"/>
          <tpl fld="3" item="0"/>
          <tpl fld="0" item="1"/>
        </tpls>
      </n>
      <m>
        <tpls c="4">
          <tpl fld="2" item="27"/>
          <tpl fld="5" item="6"/>
          <tpl fld="3" item="5"/>
          <tpl fld="0" item="1"/>
        </tpls>
      </m>
      <n v="174117.12" in="0">
        <tpls c="4">
          <tpl fld="2" item="0"/>
          <tpl fld="5" item="6"/>
          <tpl fld="3" item="4"/>
          <tpl fld="0" item="1"/>
        </tpls>
      </n>
      <n v="1584057.45" in="0">
        <tpls c="4">
          <tpl fld="2" item="27"/>
          <tpl fld="5" item="6"/>
          <tpl fld="3" item="9"/>
          <tpl fld="0" item="1"/>
        </tpls>
      </n>
      <n v="72843.37" in="0">
        <tpls c="4">
          <tpl fld="2" item="0"/>
          <tpl fld="5" item="6"/>
          <tpl fld="3" item="8"/>
          <tpl fld="0" item="1"/>
        </tpls>
      </n>
      <n v="4064653.71" in="0">
        <tpls c="4">
          <tpl fld="2" item="27"/>
          <tpl fld="5" item="6"/>
          <tpl fld="3" item="3"/>
          <tpl fld="0" item="1"/>
        </tpls>
      </n>
      <n v="42999.47" in="0">
        <tpls c="4">
          <tpl fld="2" item="27"/>
          <tpl fld="5" item="6"/>
          <tpl fld="3" item="8"/>
          <tpl fld="0" item="1"/>
        </tpls>
      </n>
      <n v="4882391.07" in="0">
        <tpls c="4">
          <tpl fld="2" item="0"/>
          <tpl fld="5" item="6"/>
          <tpl fld="3" item="3"/>
          <tpl fld="0" item="1"/>
        </tpls>
      </n>
      <n v="468547.17" in="0">
        <tpls c="4">
          <tpl fld="2" item="27"/>
          <tpl fld="5" item="6"/>
          <tpl fld="3" item="0"/>
          <tpl fld="0" item="1"/>
        </tpls>
      </n>
      <n v="465402.01" in="0">
        <tpls c="4">
          <tpl fld="2" item="26"/>
          <tpl fld="5" item="6"/>
          <tpl fld="3" item="0"/>
          <tpl fld="0" item="1"/>
        </tpls>
      </n>
      <m>
        <tpls c="4">
          <tpl fld="2" item="26"/>
          <tpl fld="5" item="6"/>
          <tpl fld="3" item="5"/>
          <tpl fld="0" item="1"/>
        </tpls>
      </m>
      <n v="862579.61" in="0">
        <tpls c="4">
          <tpl fld="2" item="26"/>
          <tpl fld="5" item="6"/>
          <tpl fld="3" item="6"/>
          <tpl fld="0" item="1"/>
        </tpls>
      </n>
      <n v="1769208.87" in="0">
        <tpls c="4">
          <tpl fld="2" item="28"/>
          <tpl fld="5" item="6"/>
          <tpl fld="3" item="9"/>
          <tpl fld="0" item="1"/>
        </tpls>
      </n>
      <n v="580659.4" in="0">
        <tpls c="4">
          <tpl fld="2" item="28"/>
          <tpl fld="5" item="6"/>
          <tpl fld="3" item="2"/>
          <tpl fld="0" item="1"/>
        </tpls>
      </n>
      <n v="592053.71" in="0">
        <tpls c="4">
          <tpl fld="2" item="0"/>
          <tpl fld="5" item="6"/>
          <tpl fld="3" item="2"/>
          <tpl fld="0" item="1"/>
        </tpls>
      </n>
      <n v="7392336.3399999999" in="0">
        <tpls c="4">
          <tpl fld="2" item="27"/>
          <tpl fld="5" item="6"/>
          <tpl fld="3" item="1"/>
          <tpl fld="0" item="1"/>
        </tpls>
      </n>
      <n v="304253.57" in="0">
        <tpls c="4">
          <tpl fld="2" item="0"/>
          <tpl fld="5" item="6"/>
          <tpl fld="3" item="0"/>
          <tpl fld="0" item="1"/>
        </tpls>
      </n>
      <n v="862056.22" in="0">
        <tpls c="4">
          <tpl fld="2" item="27"/>
          <tpl fld="5" item="6"/>
          <tpl fld="3" item="6"/>
          <tpl fld="0" item="1"/>
        </tpls>
      </n>
      <n v="8718948.6699999999" in="0">
        <tpls c="4">
          <tpl fld="2" item="0"/>
          <tpl fld="5" item="6"/>
          <tpl fld="3" item="1"/>
          <tpl fld="0" item="1"/>
        </tpls>
      </n>
      <m>
        <tpls c="4">
          <tpl fld="2" item="0"/>
          <tpl fld="5" item="6"/>
          <tpl fld="3" item="7"/>
          <tpl fld="0" item="1"/>
        </tpls>
      </m>
      <m>
        <tpls c="4">
          <tpl fld="2" item="0"/>
          <tpl fld="5" item="6"/>
          <tpl fld="3" item="5"/>
          <tpl fld="0" item="1"/>
        </tpls>
      </m>
      <m>
        <tpls c="4">
          <tpl fld="2" item="26"/>
          <tpl fld="5" item="6"/>
          <tpl fld="3" item="7"/>
          <tpl fld="0" item="1"/>
        </tpls>
      </m>
      <n v="507163.58" in="0">
        <tpls c="4">
          <tpl fld="2" item="26"/>
          <tpl fld="5" item="6"/>
          <tpl fld="3" item="4"/>
          <tpl fld="0" item="1"/>
        </tpls>
      </n>
      <n v="3268879.81" in="0">
        <tpls c="4">
          <tpl fld="2" item="26"/>
          <tpl fld="5" item="6"/>
          <tpl fld="3" item="3"/>
          <tpl fld="0" item="1"/>
        </tpls>
      </n>
      <n v="1620776.21" in="0">
        <tpls c="4">
          <tpl fld="2" item="26"/>
          <tpl fld="5" item="6"/>
          <tpl fld="3" item="9"/>
          <tpl fld="0" item="1"/>
        </tpls>
      </n>
      <n v="1239069.43" in="0">
        <tpls c="4">
          <tpl fld="2" item="0"/>
          <tpl fld="5" item="6"/>
          <tpl fld="3" item="6"/>
          <tpl fld="0" item="1"/>
        </tpls>
      </n>
      <n v="494910.93" in="0">
        <tpls c="4">
          <tpl fld="2" item="28"/>
          <tpl fld="5" item="6"/>
          <tpl fld="3" item="4"/>
          <tpl fld="0" item="1"/>
        </tpls>
      </n>
      <n v="4516675.6100000003" in="0">
        <tpls c="4">
          <tpl fld="2" item="28"/>
          <tpl fld="5" item="6"/>
          <tpl fld="3" item="3"/>
          <tpl fld="0" item="1"/>
        </tpls>
      </n>
      <n v="65768.789999999994" in="0">
        <tpls c="4">
          <tpl fld="2" item="26"/>
          <tpl fld="5" item="6"/>
          <tpl fld="3" item="8"/>
          <tpl fld="0" item="1"/>
        </tpls>
      </n>
      <n v="7859777.4400000004" in="0">
        <tpls c="4">
          <tpl fld="2" item="28"/>
          <tpl fld="5" item="6"/>
          <tpl fld="3" item="1"/>
          <tpl fld="0" item="1"/>
        </tpls>
      </n>
      <n v="6956569.4699999997" in="0">
        <tpls c="4">
          <tpl fld="2" item="26"/>
          <tpl fld="5" item="6"/>
          <tpl fld="3" item="1"/>
          <tpl fld="0" item="1"/>
        </tpls>
      </n>
      <n v="1080.77" in="0">
        <tpls c="3">
          <tpl fld="1" item="0"/>
          <tpl fld="4" item="67"/>
          <tpl fld="0" item="0"/>
        </tpls>
      </n>
      <n v="856.79" in="0">
        <tpls c="3">
          <tpl fld="1" item="2"/>
          <tpl fld="4" item="67"/>
          <tpl fld="0" item="0"/>
        </tpls>
      </n>
      <n v="858.2" in="0">
        <tpls c="3">
          <tpl fld="1" item="3"/>
          <tpl fld="4" item="67"/>
          <tpl fld="0" item="0"/>
        </tpls>
      </n>
      <m>
        <tpls c="4">
          <tpl fld="2" item="1"/>
          <tpl fld="5" item="6"/>
          <tpl fld="3" item="7"/>
          <tpl fld="0" item="1"/>
        </tpls>
      </m>
      <m>
        <tpls c="4">
          <tpl fld="2" item="1"/>
          <tpl fld="5" item="6"/>
          <tpl fld="3" item="2"/>
          <tpl fld="0" item="1"/>
        </tpls>
      </m>
      <m>
        <tpls c="4">
          <tpl fld="2" item="2"/>
          <tpl fld="5" item="6"/>
          <tpl fld="3" item="7"/>
          <tpl fld="0" item="1"/>
        </tpls>
      </m>
      <n v="99740.89" in="0">
        <tpls c="4">
          <tpl fld="2" item="1"/>
          <tpl fld="5" item="6"/>
          <tpl fld="3" item="8"/>
          <tpl fld="0" item="1"/>
        </tpls>
      </n>
      <m>
        <tpls c="4">
          <tpl fld="2" item="1"/>
          <tpl fld="5" item="6"/>
          <tpl fld="3" item="5"/>
          <tpl fld="0" item="1"/>
        </tpls>
      </m>
      <n v="3244481.81" in="0">
        <tpls c="4">
          <tpl fld="2" item="2"/>
          <tpl fld="5" item="6"/>
          <tpl fld="3" item="1"/>
          <tpl fld="0" item="1"/>
        </tpls>
      </n>
      <n v="347258.32" in="0">
        <tpls c="4">
          <tpl fld="2" item="2"/>
          <tpl fld="5" item="6"/>
          <tpl fld="3" item="9"/>
          <tpl fld="0" item="1"/>
        </tpls>
      </n>
      <n v="1365810.15" in="0">
        <tpls c="4">
          <tpl fld="2" item="2"/>
          <tpl fld="5" item="6"/>
          <tpl fld="3" item="3"/>
          <tpl fld="0" item="1"/>
        </tpls>
      </n>
      <n v="384854.73" in="0">
        <tpls c="4">
          <tpl fld="2" item="2"/>
          <tpl fld="5" item="6"/>
          <tpl fld="3" item="0"/>
          <tpl fld="0" item="1"/>
        </tpls>
      </n>
      <m>
        <tpls c="4">
          <tpl fld="2" item="1"/>
          <tpl fld="5" item="6"/>
          <tpl fld="3" item="4"/>
          <tpl fld="0" item="1"/>
        </tpls>
      </m>
      <n v="315703.5" in="0">
        <tpls c="4">
          <tpl fld="2" item="1"/>
          <tpl fld="5" item="6"/>
          <tpl fld="3" item="9"/>
          <tpl fld="0" item="1"/>
        </tpls>
      </n>
      <n v="198203.4" in="0">
        <tpls c="4">
          <tpl fld="2" item="1"/>
          <tpl fld="5" item="6"/>
          <tpl fld="3" item="6"/>
          <tpl fld="0" item="1"/>
        </tpls>
      </n>
      <m>
        <tpls c="4">
          <tpl fld="2" item="2"/>
          <tpl fld="5" item="6"/>
          <tpl fld="3" item="4"/>
          <tpl fld="0" item="1"/>
        </tpls>
      </m>
      <n v="1093546.27" in="0">
        <tpls c="4">
          <tpl fld="2" item="1"/>
          <tpl fld="5" item="6"/>
          <tpl fld="3" item="3"/>
          <tpl fld="0" item="1"/>
        </tpls>
      </n>
      <n v="138500.10999999999" in="0">
        <tpls c="4">
          <tpl fld="2" item="2"/>
          <tpl fld="5" item="6"/>
          <tpl fld="3" item="8"/>
          <tpl fld="0" item="1"/>
        </tpls>
      </n>
      <n v="2709205.6" in="0">
        <tpls c="4">
          <tpl fld="2" item="1"/>
          <tpl fld="5" item="6"/>
          <tpl fld="3" item="1"/>
          <tpl fld="0" item="1"/>
        </tpls>
      </n>
      <m>
        <tpls c="4">
          <tpl fld="2" item="2"/>
          <tpl fld="5" item="6"/>
          <tpl fld="3" item="2"/>
          <tpl fld="0" item="1"/>
        </tpls>
      </m>
      <n v="384685.09" in="0">
        <tpls c="4">
          <tpl fld="2" item="1"/>
          <tpl fld="5" item="6"/>
          <tpl fld="3" item="0"/>
          <tpl fld="0" item="1"/>
        </tpls>
      </n>
      <n v="280996.92" in="0">
        <tpls c="4">
          <tpl fld="2" item="2"/>
          <tpl fld="5" item="6"/>
          <tpl fld="3" item="6"/>
          <tpl fld="0" item="1"/>
        </tpls>
      </n>
      <m>
        <tpls c="4">
          <tpl fld="2" item="2"/>
          <tpl fld="5" item="6"/>
          <tpl fld="3" item="5"/>
          <tpl fld="0" item="1"/>
        </tpls>
      </m>
      <n v="842.07" in="0">
        <tpls c="3">
          <tpl fld="1" item="5"/>
          <tpl fld="4" item="67"/>
          <tpl fld="0" item="0"/>
        </tpls>
      </n>
      <n v="888.54" in="0">
        <tpls c="3">
          <tpl fld="1" item="4"/>
          <tpl fld="4" item="67"/>
          <tpl fld="0" item="0"/>
        </tpls>
      </n>
      <n v="2718253.44" in="0">
        <tpls c="4">
          <tpl fld="2" item="4"/>
          <tpl fld="5" item="6"/>
          <tpl fld="3" item="1"/>
          <tpl fld="0" item="1"/>
        </tpls>
      </n>
      <n v="816.35" in="0">
        <tpls c="3">
          <tpl fld="1" item="6"/>
          <tpl fld="4" item="67"/>
          <tpl fld="0" item="0"/>
        </tpls>
      </n>
      <n v="1139412.98" in="0">
        <tpls c="4">
          <tpl fld="2" item="4"/>
          <tpl fld="5" item="6"/>
          <tpl fld="3" item="3"/>
          <tpl fld="0" item="1"/>
        </tpls>
      </n>
      <n v="100628.84" in="0">
        <tpls c="4">
          <tpl fld="2" item="4"/>
          <tpl fld="5" item="6"/>
          <tpl fld="3" item="8"/>
          <tpl fld="0" item="1"/>
        </tpls>
      </n>
      <n v="188588.97" in="0">
        <tpls c="4">
          <tpl fld="2" item="3"/>
          <tpl fld="5" item="6"/>
          <tpl fld="3" item="8"/>
          <tpl fld="0" item="1"/>
        </tpls>
      </n>
      <n v="394700.7" in="0">
        <tpls c="4">
          <tpl fld="2" item="3"/>
          <tpl fld="5" item="6"/>
          <tpl fld="3" item="0"/>
          <tpl fld="0" item="1"/>
        </tpls>
      </n>
      <n v="277148.3" in="0">
        <tpls c="4">
          <tpl fld="2" item="3"/>
          <tpl fld="5" item="6"/>
          <tpl fld="3" item="6"/>
          <tpl fld="0" item="1"/>
        </tpls>
      </n>
      <m>
        <tpls c="4">
          <tpl fld="2" item="4"/>
          <tpl fld="5" item="6"/>
          <tpl fld="3" item="2"/>
          <tpl fld="0" item="1"/>
        </tpls>
      </m>
      <m>
        <tpls c="4">
          <tpl fld="2" item="3"/>
          <tpl fld="5" item="6"/>
          <tpl fld="3" item="5"/>
          <tpl fld="0" item="1"/>
        </tpls>
      </m>
      <n v="396825.99" in="0">
        <tpls c="4">
          <tpl fld="2" item="4"/>
          <tpl fld="5" item="6"/>
          <tpl fld="3" item="6"/>
          <tpl fld="0" item="1"/>
        </tpls>
      </n>
      <m>
        <tpls c="4">
          <tpl fld="2" item="4"/>
          <tpl fld="5" item="6"/>
          <tpl fld="3" item="5"/>
          <tpl fld="0" item="1"/>
        </tpls>
      </m>
      <m>
        <tpls c="4">
          <tpl fld="2" item="4"/>
          <tpl fld="5" item="6"/>
          <tpl fld="3" item="7"/>
          <tpl fld="0" item="1"/>
        </tpls>
      </m>
      <m>
        <tpls c="4">
          <tpl fld="2" item="3"/>
          <tpl fld="5" item="6"/>
          <tpl fld="3" item="4"/>
          <tpl fld="0" item="1"/>
        </tpls>
      </m>
      <n v="300" in="0">
        <tpls c="4">
          <tpl fld="2" item="3"/>
          <tpl fld="5" item="6"/>
          <tpl fld="3" item="7"/>
          <tpl fld="0" item="1"/>
        </tpls>
      </n>
      <n v="448887.64" in="0">
        <tpls c="4">
          <tpl fld="2" item="3"/>
          <tpl fld="5" item="6"/>
          <tpl fld="3" item="9"/>
          <tpl fld="0" item="1"/>
        </tpls>
      </n>
      <n v="1376915.49" in="0">
        <tpls c="4">
          <tpl fld="2" item="3"/>
          <tpl fld="5" item="6"/>
          <tpl fld="3" item="3"/>
          <tpl fld="0" item="1"/>
        </tpls>
      </n>
      <n v="3379281.88" in="0">
        <tpls c="4">
          <tpl fld="2" item="3"/>
          <tpl fld="5" item="6"/>
          <tpl fld="3" item="1"/>
          <tpl fld="0" item="1"/>
        </tpls>
      </n>
      <n v="872.74" in="0">
        <tpls c="3">
          <tpl fld="1" item="7"/>
          <tpl fld="4" item="67"/>
          <tpl fld="0" item="0"/>
        </tpls>
      </n>
      <n v="470971.45" in="0">
        <tpls c="4">
          <tpl fld="2" item="4"/>
          <tpl fld="5" item="6"/>
          <tpl fld="3" item="0"/>
          <tpl fld="0" item="1"/>
        </tpls>
      </n>
      <m>
        <tpls c="4">
          <tpl fld="2" item="3"/>
          <tpl fld="5" item="6"/>
          <tpl fld="3" item="2"/>
          <tpl fld="0" item="1"/>
        </tpls>
      </m>
      <n v="323229.43" in="0">
        <tpls c="4">
          <tpl fld="2" item="4"/>
          <tpl fld="5" item="6"/>
          <tpl fld="3" item="9"/>
          <tpl fld="0" item="1"/>
        </tpls>
      </n>
      <m>
        <tpls c="4">
          <tpl fld="2" item="4"/>
          <tpl fld="5" item="6"/>
          <tpl fld="3" item="4"/>
          <tpl fld="0" item="1"/>
        </tpls>
      </m>
      <n v="266324.99" in="0">
        <tpls c="4">
          <tpl fld="2" item="6"/>
          <tpl fld="5" item="6"/>
          <tpl fld="3" item="8"/>
          <tpl fld="0" item="1"/>
        </tpls>
      </n>
      <n v="323952.67" in="0">
        <tpls c="4">
          <tpl fld="2" item="5"/>
          <tpl fld="5" item="6"/>
          <tpl fld="3" item="9"/>
          <tpl fld="0" item="1"/>
        </tpls>
      </n>
      <m>
        <tpls c="4">
          <tpl fld="2" item="6"/>
          <tpl fld="5" item="6"/>
          <tpl fld="3" item="7"/>
          <tpl fld="0" item="1"/>
        </tpls>
      </m>
      <n v="208305.8" in="0">
        <tpls c="4">
          <tpl fld="2" item="5"/>
          <tpl fld="5" item="6"/>
          <tpl fld="3" item="6"/>
          <tpl fld="0" item="1"/>
        </tpls>
      </n>
      <m>
        <tpls c="4">
          <tpl fld="2" item="5"/>
          <tpl fld="5" item="6"/>
          <tpl fld="3" item="7"/>
          <tpl fld="0" item="1"/>
        </tpls>
      </m>
      <n v="877.45" in="0">
        <tpls c="3">
          <tpl fld="1" item="9"/>
          <tpl fld="4" item="67"/>
          <tpl fld="0" item="0"/>
        </tpls>
      </n>
      <n v="825.87" in="0">
        <tpls c="3">
          <tpl fld="1" item="8"/>
          <tpl fld="4" item="67"/>
          <tpl fld="0" item="0"/>
        </tpls>
      </n>
      <n v="1485350.93" in="0">
        <tpls c="4">
          <tpl fld="2" item="6"/>
          <tpl fld="5" item="6"/>
          <tpl fld="3" item="3"/>
          <tpl fld="0" item="1"/>
        </tpls>
      </n>
      <n v="1141952.31" in="0">
        <tpls c="4">
          <tpl fld="2" item="5"/>
          <tpl fld="5" item="6"/>
          <tpl fld="3" item="3"/>
          <tpl fld="0" item="1"/>
        </tpls>
      </n>
      <n v="247076.87" in="0">
        <tpls c="4">
          <tpl fld="2" item="6"/>
          <tpl fld="5" item="6"/>
          <tpl fld="3" item="6"/>
          <tpl fld="0" item="1"/>
        </tpls>
      </n>
      <m>
        <tpls c="4">
          <tpl fld="2" item="6"/>
          <tpl fld="5" item="6"/>
          <tpl fld="3" item="4"/>
          <tpl fld="0" item="1"/>
        </tpls>
      </m>
      <m>
        <tpls c="4">
          <tpl fld="2" item="6"/>
          <tpl fld="5" item="6"/>
          <tpl fld="3" item="5"/>
          <tpl fld="0" item="1"/>
        </tpls>
      </m>
      <n v="121597.51" in="0">
        <tpls c="4">
          <tpl fld="2" item="5"/>
          <tpl fld="5" item="6"/>
          <tpl fld="3" item="8"/>
          <tpl fld="0" item="1"/>
        </tpls>
      </n>
      <m>
        <tpls c="4">
          <tpl fld="2" item="5"/>
          <tpl fld="5" item="6"/>
          <tpl fld="3" item="2"/>
          <tpl fld="0" item="1"/>
        </tpls>
      </m>
      <n v="353756.56" in="0">
        <tpls c="4">
          <tpl fld="2" item="6"/>
          <tpl fld="5" item="6"/>
          <tpl fld="3" item="0"/>
          <tpl fld="0" item="1"/>
        </tpls>
      </n>
      <n v="3355428.56" in="0">
        <tpls c="4">
          <tpl fld="2" item="6"/>
          <tpl fld="5" item="6"/>
          <tpl fld="3" item="1"/>
          <tpl fld="0" item="1"/>
        </tpls>
      </n>
      <m>
        <tpls c="4">
          <tpl fld="2" item="6"/>
          <tpl fld="5" item="6"/>
          <tpl fld="3" item="2"/>
          <tpl fld="0" item="1"/>
        </tpls>
      </m>
      <n v="445750.72" in="0">
        <tpls c="4">
          <tpl fld="2" item="5"/>
          <tpl fld="5" item="6"/>
          <tpl fld="3" item="0"/>
          <tpl fld="0" item="1"/>
        </tpls>
      </n>
      <m>
        <tpls c="4">
          <tpl fld="2" item="5"/>
          <tpl fld="5" item="6"/>
          <tpl fld="3" item="4"/>
          <tpl fld="0" item="1"/>
        </tpls>
      </m>
      <n v="2808268.7" in="0">
        <tpls c="4">
          <tpl fld="2" item="5"/>
          <tpl fld="5" item="6"/>
          <tpl fld="3" item="1"/>
          <tpl fld="0" item="1"/>
        </tpls>
      </n>
      <m>
        <tpls c="4">
          <tpl fld="2" item="5"/>
          <tpl fld="5" item="6"/>
          <tpl fld="3" item="5"/>
          <tpl fld="0" item="1"/>
        </tpls>
      </m>
      <n v="474121.07" in="0">
        <tpls c="4">
          <tpl fld="2" item="6"/>
          <tpl fld="5" item="6"/>
          <tpl fld="3" item="9"/>
          <tpl fld="0" item="1"/>
        </tpls>
      </n>
      <n v="1485737.41" in="0">
        <tpls c="4">
          <tpl fld="2" item="7"/>
          <tpl fld="5" item="6"/>
          <tpl fld="3" item="3"/>
          <tpl fld="0" item="1"/>
        </tpls>
      </n>
      <n v="829.21" in="0">
        <tpls c="3">
          <tpl fld="1" item="10"/>
          <tpl fld="4" item="67"/>
          <tpl fld="0" item="0"/>
        </tpls>
      </n>
      <m>
        <tpls c="4">
          <tpl fld="2" item="8"/>
          <tpl fld="5" item="6"/>
          <tpl fld="3" item="7"/>
          <tpl fld="0" item="1"/>
        </tpls>
      </m>
      <n v="367470.47" in="0">
        <tpls c="4">
          <tpl fld="2" item="7"/>
          <tpl fld="5" item="6"/>
          <tpl fld="3" item="0"/>
          <tpl fld="0" item="1"/>
        </tpls>
      </n>
      <n v="146339.29" in="0">
        <tpls c="4">
          <tpl fld="2" item="8"/>
          <tpl fld="5" item="6"/>
          <tpl fld="3" item="8"/>
          <tpl fld="0" item="1"/>
        </tpls>
      </n>
      <m>
        <tpls c="4">
          <tpl fld="2" item="8"/>
          <tpl fld="5" item="6"/>
          <tpl fld="3" item="2"/>
          <tpl fld="0" item="1"/>
        </tpls>
      </m>
      <m>
        <tpls c="4">
          <tpl fld="2" item="7"/>
          <tpl fld="5" item="6"/>
          <tpl fld="3" item="2"/>
          <tpl fld="0" item="1"/>
        </tpls>
      </m>
      <n v="325519.74" in="0">
        <tpls c="4">
          <tpl fld="2" item="8"/>
          <tpl fld="5" item="6"/>
          <tpl fld="3" item="9"/>
          <tpl fld="0" item="1"/>
        </tpls>
      </n>
      <m>
        <tpls c="4">
          <tpl fld="2" item="7"/>
          <tpl fld="5" item="6"/>
          <tpl fld="3" item="5"/>
          <tpl fld="0" item="1"/>
        </tpls>
      </m>
      <n v="440970.64" in="0">
        <tpls c="4">
          <tpl fld="2" item="7"/>
          <tpl fld="5" item="6"/>
          <tpl fld="3" item="9"/>
          <tpl fld="0" item="1"/>
        </tpls>
      </n>
      <n v="3081894.76" in="0">
        <tpls c="4">
          <tpl fld="2" item="8"/>
          <tpl fld="5" item="6"/>
          <tpl fld="3" item="1"/>
          <tpl fld="0" item="1"/>
        </tpls>
      </n>
      <n v="365885.4" in="0">
        <tpls c="4">
          <tpl fld="2" item="8"/>
          <tpl fld="5" item="6"/>
          <tpl fld="3" item="0"/>
          <tpl fld="0" item="1"/>
        </tpls>
      </n>
      <n v="428228.2" in="0">
        <tpls c="4">
          <tpl fld="2" item="7"/>
          <tpl fld="5" item="6"/>
          <tpl fld="3" item="8"/>
          <tpl fld="0" item="1"/>
        </tpls>
      </n>
      <n v="3042306.31" in="0">
        <tpls c="4">
          <tpl fld="2" item="7"/>
          <tpl fld="5" item="6"/>
          <tpl fld="3" item="1"/>
          <tpl fld="0" item="1"/>
        </tpls>
      </n>
      <n v="349918.86" in="0">
        <tpls c="4">
          <tpl fld="2" item="7"/>
          <tpl fld="5" item="6"/>
          <tpl fld="3" item="6"/>
          <tpl fld="0" item="1"/>
        </tpls>
      </n>
      <m>
        <tpls c="4">
          <tpl fld="2" item="7"/>
          <tpl fld="5" item="6"/>
          <tpl fld="3" item="4"/>
          <tpl fld="0" item="1"/>
        </tpls>
      </m>
      <n v="1337704.57" in="0">
        <tpls c="4">
          <tpl fld="2" item="8"/>
          <tpl fld="5" item="6"/>
          <tpl fld="3" item="3"/>
          <tpl fld="0" item="1"/>
        </tpls>
      </n>
      <n v="244328.02" in="0">
        <tpls c="4">
          <tpl fld="2" item="8"/>
          <tpl fld="5" item="6"/>
          <tpl fld="3" item="6"/>
          <tpl fld="0" item="1"/>
        </tpls>
      </n>
      <m>
        <tpls c="4">
          <tpl fld="2" item="8"/>
          <tpl fld="5" item="6"/>
          <tpl fld="3" item="4"/>
          <tpl fld="0" item="1"/>
        </tpls>
      </m>
      <m>
        <tpls c="4">
          <tpl fld="2" item="7"/>
          <tpl fld="5" item="6"/>
          <tpl fld="3" item="7"/>
          <tpl fld="0" item="1"/>
        </tpls>
      </m>
      <m>
        <tpls c="4">
          <tpl fld="2" item="8"/>
          <tpl fld="5" item="6"/>
          <tpl fld="3" item="5"/>
          <tpl fld="0" item="1"/>
        </tpls>
      </m>
      <n v="3165135.15" in="0">
        <tpls c="4">
          <tpl fld="2" item="9"/>
          <tpl fld="5" item="6"/>
          <tpl fld="3" item="1"/>
          <tpl fld="0" item="1"/>
        </tpls>
      </n>
      <n v="210226.96" in="0">
        <tpls c="4">
          <tpl fld="2" item="9"/>
          <tpl fld="5" item="6"/>
          <tpl fld="3" item="8"/>
          <tpl fld="0" item="1"/>
        </tpls>
      </n>
      <m>
        <tpls c="4">
          <tpl fld="2" item="9"/>
          <tpl fld="5" item="6"/>
          <tpl fld="3" item="2"/>
          <tpl fld="0" item="1"/>
        </tpls>
      </m>
      <m>
        <tpls c="4">
          <tpl fld="2" item="9"/>
          <tpl fld="5" item="6"/>
          <tpl fld="3" item="4"/>
          <tpl fld="0" item="1"/>
        </tpls>
      </m>
      <n v="364774.29" in="0">
        <tpls c="4">
          <tpl fld="2" item="9"/>
          <tpl fld="5" item="6"/>
          <tpl fld="3" item="0"/>
          <tpl fld="0" item="1"/>
        </tpls>
      </n>
      <n v="486218.23" in="0">
        <tpls c="4">
          <tpl fld="2" item="9"/>
          <tpl fld="5" item="6"/>
          <tpl fld="3" item="9"/>
          <tpl fld="0" item="1"/>
        </tpls>
      </n>
      <m>
        <tpls c="4">
          <tpl fld="2" item="9"/>
          <tpl fld="5" item="6"/>
          <tpl fld="3" item="7"/>
          <tpl fld="0" item="1"/>
        </tpls>
      </m>
      <n v="1602043.25" in="0">
        <tpls c="4">
          <tpl fld="2" item="9"/>
          <tpl fld="5" item="6"/>
          <tpl fld="3" item="3"/>
          <tpl fld="0" item="1"/>
        </tpls>
      </n>
      <m>
        <tpls c="4">
          <tpl fld="2" item="9"/>
          <tpl fld="5" item="6"/>
          <tpl fld="3" item="5"/>
          <tpl fld="0" item="1"/>
        </tpls>
      </m>
      <n v="404006.31" in="0">
        <tpls c="4">
          <tpl fld="2" item="9"/>
          <tpl fld="5" item="6"/>
          <tpl fld="3" item="6"/>
          <tpl fld="0" item="1"/>
        </tpls>
      </n>
      <n v="823.35" in="0">
        <tpls c="3">
          <tpl fld="1" item="11"/>
          <tpl fld="4" item="67"/>
          <tpl fld="0" item="0"/>
        </tpls>
      </n>
      <m>
        <tpls c="4">
          <tpl fld="2" item="10"/>
          <tpl fld="5" item="6"/>
          <tpl fld="3" item="7"/>
          <tpl fld="0" item="1"/>
        </tpls>
      </m>
      <n v="222290.36" in="0">
        <tpls c="4">
          <tpl fld="2" item="10"/>
          <tpl fld="5" item="6"/>
          <tpl fld="3" item="8"/>
          <tpl fld="0" item="1"/>
        </tpls>
      </n>
      <n v="3236665.8" in="0">
        <tpls c="4">
          <tpl fld="2" item="10"/>
          <tpl fld="5" item="6"/>
          <tpl fld="3" item="1"/>
          <tpl fld="0" item="1"/>
        </tpls>
      </n>
      <m>
        <tpls c="4">
          <tpl fld="2" item="10"/>
          <tpl fld="5" item="6"/>
          <tpl fld="3" item="5"/>
          <tpl fld="0" item="1"/>
        </tpls>
      </m>
      <n v="389811.05" in="0">
        <tpls c="4">
          <tpl fld="2" item="10"/>
          <tpl fld="5" item="6"/>
          <tpl fld="3" item="0"/>
          <tpl fld="0" item="1"/>
        </tpls>
      </n>
      <m>
        <tpls c="4">
          <tpl fld="2" item="10"/>
          <tpl fld="5" item="6"/>
          <tpl fld="3" item="2"/>
          <tpl fld="0" item="1"/>
        </tpls>
      </m>
      <n v="1574770.39" in="0">
        <tpls c="4">
          <tpl fld="2" item="10"/>
          <tpl fld="5" item="6"/>
          <tpl fld="3" item="3"/>
          <tpl fld="0" item="1"/>
        </tpls>
      </n>
      <n v="405234.36" in="0">
        <tpls c="4">
          <tpl fld="2" item="10"/>
          <tpl fld="5" item="6"/>
          <tpl fld="3" item="6"/>
          <tpl fld="0" item="1"/>
        </tpls>
      </n>
      <m>
        <tpls c="4">
          <tpl fld="2" item="10"/>
          <tpl fld="5" item="6"/>
          <tpl fld="3" item="4"/>
          <tpl fld="0" item="1"/>
        </tpls>
      </m>
      <n v="478107.91" in="0">
        <tpls c="4">
          <tpl fld="2" item="10"/>
          <tpl fld="5" item="6"/>
          <tpl fld="3" item="9"/>
          <tpl fld="0" item="1"/>
        </tpls>
      </n>
      <n v="820.54" in="0">
        <tpls c="3">
          <tpl fld="1" item="12"/>
          <tpl fld="4" item="67"/>
          <tpl fld="0" item="0"/>
        </tpls>
      </n>
      <n v="1773294.18" in="0">
        <tpls c="4">
          <tpl fld="2" item="11"/>
          <tpl fld="5" item="6"/>
          <tpl fld="3" item="3"/>
          <tpl fld="0" item="1"/>
        </tpls>
      </n>
      <m>
        <tpls c="4">
          <tpl fld="2" item="11"/>
          <tpl fld="5" item="6"/>
          <tpl fld="3" item="5"/>
          <tpl fld="0" item="1"/>
        </tpls>
      </m>
      <n v="3487589.47" in="0">
        <tpls c="4">
          <tpl fld="2" item="11"/>
          <tpl fld="5" item="6"/>
          <tpl fld="3" item="1"/>
          <tpl fld="0" item="1"/>
        </tpls>
      </n>
      <n v="538082.07999999996" in="0">
        <tpls c="4">
          <tpl fld="2" item="11"/>
          <tpl fld="5" item="6"/>
          <tpl fld="3" item="9"/>
          <tpl fld="0" item="1"/>
        </tpls>
      </n>
      <m>
        <tpls c="4">
          <tpl fld="2" item="11"/>
          <tpl fld="5" item="6"/>
          <tpl fld="3" item="4"/>
          <tpl fld="0" item="1"/>
        </tpls>
      </m>
      <m>
        <tpls c="4">
          <tpl fld="2" item="11"/>
          <tpl fld="5" item="6"/>
          <tpl fld="3" item="7"/>
          <tpl fld="0" item="1"/>
        </tpls>
      </m>
      <n v="415408.59" in="0">
        <tpls c="4">
          <tpl fld="2" item="11"/>
          <tpl fld="5" item="6"/>
          <tpl fld="3" item="6"/>
          <tpl fld="0" item="1"/>
        </tpls>
      </n>
      <n v="380878.36" in="0">
        <tpls c="4">
          <tpl fld="2" item="11"/>
          <tpl fld="5" item="6"/>
          <tpl fld="3" item="0"/>
          <tpl fld="0" item="1"/>
        </tpls>
      </n>
      <n v="233231.41" in="0">
        <tpls c="4">
          <tpl fld="2" item="11"/>
          <tpl fld="5" item="6"/>
          <tpl fld="3" item="8"/>
          <tpl fld="0" item="1"/>
        </tpls>
      </n>
      <m>
        <tpls c="4">
          <tpl fld="2" item="11"/>
          <tpl fld="5" item="6"/>
          <tpl fld="3" item="2"/>
          <tpl fld="0" item="1"/>
        </tpls>
      </m>
      <n v="817.33" in="0">
        <tpls c="3">
          <tpl fld="1" item="13"/>
          <tpl fld="4" item="67"/>
          <tpl fld="0" item="0"/>
        </tpls>
      </n>
      <m>
        <tpls c="4">
          <tpl fld="2" item="12"/>
          <tpl fld="5" item="6"/>
          <tpl fld="3" item="2"/>
          <tpl fld="0" item="1"/>
        </tpls>
      </m>
      <n v="577214.09" in="0">
        <tpls c="4">
          <tpl fld="2" item="12"/>
          <tpl fld="5" item="6"/>
          <tpl fld="3" item="9"/>
          <tpl fld="0" item="1"/>
        </tpls>
      </n>
      <m>
        <tpls c="4">
          <tpl fld="2" item="12"/>
          <tpl fld="5" item="6"/>
          <tpl fld="3" item="4"/>
          <tpl fld="0" item="1"/>
        </tpls>
      </m>
      <n v="427818.31" in="0">
        <tpls c="4">
          <tpl fld="2" item="12"/>
          <tpl fld="5" item="6"/>
          <tpl fld="3" item="0"/>
          <tpl fld="0" item="1"/>
        </tpls>
      </n>
      <n v="339005.41" in="0">
        <tpls c="4">
          <tpl fld="2" item="12"/>
          <tpl fld="5" item="6"/>
          <tpl fld="3" item="8"/>
          <tpl fld="0" item="1"/>
        </tpls>
      </n>
      <m>
        <tpls c="4">
          <tpl fld="2" item="12"/>
          <tpl fld="5" item="6"/>
          <tpl fld="3" item="7"/>
          <tpl fld="0" item="1"/>
        </tpls>
      </m>
      <n v="1900489.66" in="0">
        <tpls c="4">
          <tpl fld="2" item="12"/>
          <tpl fld="5" item="6"/>
          <tpl fld="3" item="3"/>
          <tpl fld="0" item="1"/>
        </tpls>
      </n>
      <m>
        <tpls c="4">
          <tpl fld="2" item="12"/>
          <tpl fld="5" item="6"/>
          <tpl fld="3" item="5"/>
          <tpl fld="0" item="1"/>
        </tpls>
      </m>
      <n v="442062.99" in="0">
        <tpls c="4">
          <tpl fld="2" item="12"/>
          <tpl fld="5" item="6"/>
          <tpl fld="3" item="6"/>
          <tpl fld="0" item="1"/>
        </tpls>
      </n>
      <n v="3687858.17" in="0">
        <tpls c="4">
          <tpl fld="2" item="12"/>
          <tpl fld="5" item="6"/>
          <tpl fld="3" item="1"/>
          <tpl fld="0" item="1"/>
        </tpls>
      </n>
      <n v="785.14" in="0">
        <tpls c="3">
          <tpl fld="1" item="14"/>
          <tpl fld="4" item="67"/>
          <tpl fld="0" item="0"/>
        </tpls>
      </n>
      <n v="764249.19" in="0">
        <tpls c="4">
          <tpl fld="2" item="13"/>
          <tpl fld="5" item="6"/>
          <tpl fld="3" item="9"/>
          <tpl fld="0" item="1"/>
        </tpls>
      </n>
      <n v="431144.39" in="0">
        <tpls c="4">
          <tpl fld="2" item="13"/>
          <tpl fld="5" item="6"/>
          <tpl fld="3" item="6"/>
          <tpl fld="0" item="1"/>
        </tpls>
      </n>
      <n v="1911958.4" in="0">
        <tpls c="4">
          <tpl fld="2" item="13"/>
          <tpl fld="5" item="6"/>
          <tpl fld="3" item="3"/>
          <tpl fld="0" item="1"/>
        </tpls>
      </n>
      <m>
        <tpls c="4">
          <tpl fld="2" item="13"/>
          <tpl fld="5" item="6"/>
          <tpl fld="3" item="5"/>
          <tpl fld="0" item="1"/>
        </tpls>
      </m>
      <n v="413665.95" in="0">
        <tpls c="4">
          <tpl fld="2" item="13"/>
          <tpl fld="5" item="6"/>
          <tpl fld="3" item="0"/>
          <tpl fld="0" item="1"/>
        </tpls>
      </n>
      <m>
        <tpls c="4">
          <tpl fld="2" item="13"/>
          <tpl fld="5" item="6"/>
          <tpl fld="3" item="2"/>
          <tpl fld="0" item="1"/>
        </tpls>
      </m>
      <n v="3868145.61" in="0">
        <tpls c="4">
          <tpl fld="2" item="13"/>
          <tpl fld="5" item="6"/>
          <tpl fld="3" item="1"/>
          <tpl fld="0" item="1"/>
        </tpls>
      </n>
      <m>
        <tpls c="4">
          <tpl fld="2" item="13"/>
          <tpl fld="5" item="6"/>
          <tpl fld="3" item="7"/>
          <tpl fld="0" item="1"/>
        </tpls>
      </m>
      <n v="396236.02" in="0">
        <tpls c="4">
          <tpl fld="2" item="13"/>
          <tpl fld="5" item="6"/>
          <tpl fld="3" item="8"/>
          <tpl fld="0" item="1"/>
        </tpls>
      </n>
      <m>
        <tpls c="4">
          <tpl fld="2" item="13"/>
          <tpl fld="5" item="6"/>
          <tpl fld="3" item="4"/>
          <tpl fld="0" item="1"/>
        </tpls>
      </m>
      <n v="765.1" in="0">
        <tpls c="3">
          <tpl fld="1" item="15"/>
          <tpl fld="4" item="67"/>
          <tpl fld="0" item="0"/>
        </tpls>
      </n>
      <n v="375859.77" in="0">
        <tpls c="4">
          <tpl fld="2" item="14"/>
          <tpl fld="5" item="6"/>
          <tpl fld="3" item="0"/>
          <tpl fld="0" item="1"/>
        </tpls>
      </n>
      <m>
        <tpls c="4">
          <tpl fld="2" item="14"/>
          <tpl fld="5" item="6"/>
          <tpl fld="3" item="7"/>
          <tpl fld="0" item="1"/>
        </tpls>
      </m>
      <n v="480859.99" in="0">
        <tpls c="4">
          <tpl fld="2" item="14"/>
          <tpl fld="5" item="6"/>
          <tpl fld="3" item="6"/>
          <tpl fld="0" item="1"/>
        </tpls>
      </n>
      <n v="3905325.13" in="0">
        <tpls c="4">
          <tpl fld="2" item="14"/>
          <tpl fld="5" item="6"/>
          <tpl fld="3" item="1"/>
          <tpl fld="0" item="1"/>
        </tpls>
      </n>
      <m>
        <tpls c="4">
          <tpl fld="2" item="14"/>
          <tpl fld="5" item="6"/>
          <tpl fld="3" item="5"/>
          <tpl fld="0" item="1"/>
        </tpls>
      </m>
      <n v="357675.89" in="0">
        <tpls c="4">
          <tpl fld="2" item="14"/>
          <tpl fld="5" item="6"/>
          <tpl fld="3" item="4"/>
          <tpl fld="0" item="1"/>
        </tpls>
      </n>
      <m>
        <tpls c="4">
          <tpl fld="2" item="14"/>
          <tpl fld="5" item="6"/>
          <tpl fld="3" item="2"/>
          <tpl fld="0" item="1"/>
        </tpls>
      </m>
      <n v="413538.98" in="0">
        <tpls c="4">
          <tpl fld="2" item="14"/>
          <tpl fld="5" item="6"/>
          <tpl fld="3" item="8"/>
          <tpl fld="0" item="1"/>
        </tpls>
      </n>
      <n v="762562.85" in="0">
        <tpls c="4">
          <tpl fld="2" item="14"/>
          <tpl fld="5" item="6"/>
          <tpl fld="3" item="9"/>
          <tpl fld="0" item="1"/>
        </tpls>
      </n>
      <n v="1934237.21" in="0">
        <tpls c="4">
          <tpl fld="2" item="14"/>
          <tpl fld="5" item="6"/>
          <tpl fld="3" item="3"/>
          <tpl fld="0" item="1"/>
        </tpls>
      </n>
      <n v="974.56" in="0">
        <tpls c="3">
          <tpl fld="1" item="16"/>
          <tpl fld="4" item="67"/>
          <tpl fld="0" item="0"/>
        </tpls>
      </n>
      <m>
        <tpls c="4">
          <tpl fld="2" item="15"/>
          <tpl fld="5" item="6"/>
          <tpl fld="3" item="2"/>
          <tpl fld="0" item="1"/>
        </tpls>
      </m>
      <n v="2031062.07" in="0">
        <tpls c="4">
          <tpl fld="2" item="15"/>
          <tpl fld="5" item="6"/>
          <tpl fld="3" item="3"/>
          <tpl fld="0" item="1"/>
        </tpls>
      </n>
      <n v="402213.09" in="0">
        <tpls c="4">
          <tpl fld="2" item="15"/>
          <tpl fld="5" item="6"/>
          <tpl fld="3" item="0"/>
          <tpl fld="0" item="1"/>
        </tpls>
      </n>
      <m>
        <tpls c="4">
          <tpl fld="2" item="15"/>
          <tpl fld="5" item="6"/>
          <tpl fld="3" item="5"/>
          <tpl fld="0" item="1"/>
        </tpls>
      </m>
      <n v="484633.98" in="0">
        <tpls c="4">
          <tpl fld="2" item="15"/>
          <tpl fld="5" item="6"/>
          <tpl fld="3" item="4"/>
          <tpl fld="0" item="1"/>
        </tpls>
      </n>
      <n v="452844.29" in="0">
        <tpls c="4">
          <tpl fld="2" item="15"/>
          <tpl fld="5" item="6"/>
          <tpl fld="3" item="6"/>
          <tpl fld="0" item="1"/>
        </tpls>
      </n>
      <n v="46854.01" in="0">
        <tpls c="4">
          <tpl fld="2" item="15"/>
          <tpl fld="5" item="6"/>
          <tpl fld="3" item="8"/>
          <tpl fld="0" item="1"/>
        </tpls>
      </n>
      <n v="732022.53" in="0">
        <tpls c="4">
          <tpl fld="2" item="15"/>
          <tpl fld="5" item="6"/>
          <tpl fld="3" item="9"/>
          <tpl fld="0" item="1"/>
        </tpls>
      </n>
      <n v="4610931.0199999996" in="0">
        <tpls c="4">
          <tpl fld="2" item="15"/>
          <tpl fld="5" item="6"/>
          <tpl fld="3" item="1"/>
          <tpl fld="0" item="1"/>
        </tpls>
      </n>
      <n v="12309.55" in="0">
        <tpls c="4">
          <tpl fld="2" item="15"/>
          <tpl fld="5" item="6"/>
          <tpl fld="3" item="7"/>
          <tpl fld="0" item="1"/>
        </tpls>
      </n>
      <n v="912.74" in="0">
        <tpls c="3">
          <tpl fld="1" item="17"/>
          <tpl fld="4" item="67"/>
          <tpl fld="0" item="0"/>
        </tpls>
      </n>
      <n v="4457985.29" in="0">
        <tpls c="4">
          <tpl fld="2" item="16"/>
          <tpl fld="5" item="6"/>
          <tpl fld="3" item="1"/>
          <tpl fld="0" item="1"/>
        </tpls>
      </n>
      <n v="390459.8" in="0">
        <tpls c="4">
          <tpl fld="2" item="16"/>
          <tpl fld="5" item="6"/>
          <tpl fld="3" item="4"/>
          <tpl fld="0" item="1"/>
        </tpls>
      </n>
      <n v="911.81" in="0">
        <tpls c="3">
          <tpl fld="1" item="18"/>
          <tpl fld="4" item="67"/>
          <tpl fld="0" item="0"/>
        </tpls>
      </n>
      <n v="405805.1" in="0">
        <tpls c="4">
          <tpl fld="2" item="16"/>
          <tpl fld="5" item="6"/>
          <tpl fld="3" item="0"/>
          <tpl fld="0" item="1"/>
        </tpls>
      </n>
      <n v="3367.25" in="0">
        <tpls c="4">
          <tpl fld="2" item="16"/>
          <tpl fld="5" item="6"/>
          <tpl fld="3" item="2"/>
          <tpl fld="0" item="1"/>
        </tpls>
      </n>
      <n v="778166.18" in="0">
        <tpls c="4">
          <tpl fld="2" item="16"/>
          <tpl fld="5" item="6"/>
          <tpl fld="3" item="9"/>
          <tpl fld="0" item="1"/>
        </tpls>
      </n>
      <n v="10361.89" in="0">
        <tpls c="4">
          <tpl fld="2" item="16"/>
          <tpl fld="5" item="6"/>
          <tpl fld="3" item="8"/>
          <tpl fld="0" item="1"/>
        </tpls>
      </n>
      <n v="2110484.1800000002" in="0">
        <tpls c="4">
          <tpl fld="2" item="16"/>
          <tpl fld="5" item="6"/>
          <tpl fld="3" item="3"/>
          <tpl fld="0" item="1"/>
        </tpls>
      </n>
      <n v="17348" in="0">
        <tpls c="4">
          <tpl fld="2" item="16"/>
          <tpl fld="5" item="6"/>
          <tpl fld="3" item="7"/>
          <tpl fld="0" item="1"/>
        </tpls>
      </n>
      <m>
        <tpls c="4">
          <tpl fld="2" item="16"/>
          <tpl fld="5" item="6"/>
          <tpl fld="3" item="5"/>
          <tpl fld="0" item="1"/>
        </tpls>
      </m>
      <n v="557472.71" in="0">
        <tpls c="4">
          <tpl fld="2" item="16"/>
          <tpl fld="5" item="6"/>
          <tpl fld="3" item="6"/>
          <tpl fld="0" item="1"/>
        </tpls>
      </n>
      <n v="517619.86" in="0">
        <tpls c="4">
          <tpl fld="2" item="17"/>
          <tpl fld="5" item="6"/>
          <tpl fld="3" item="6"/>
          <tpl fld="0" item="1"/>
        </tpls>
      </n>
      <n v="11843.69" in="0">
        <tpls c="4">
          <tpl fld="2" item="17"/>
          <tpl fld="5" item="6"/>
          <tpl fld="3" item="8"/>
          <tpl fld="0" item="1"/>
        </tpls>
      </n>
      <n v="2016276.35" in="0">
        <tpls c="4">
          <tpl fld="2" item="17"/>
          <tpl fld="5" item="6"/>
          <tpl fld="3" item="3"/>
          <tpl fld="0" item="1"/>
        </tpls>
      </n>
      <n v="756191.88" in="0">
        <tpls c="4">
          <tpl fld="2" item="17"/>
          <tpl fld="5" item="6"/>
          <tpl fld="3" item="9"/>
          <tpl fld="0" item="1"/>
        </tpls>
      </n>
      <m>
        <tpls c="4">
          <tpl fld="2" item="17"/>
          <tpl fld="5" item="6"/>
          <tpl fld="3" item="4"/>
          <tpl fld="0" item="1"/>
        </tpls>
      </m>
      <n v="274.04000000000002" in="0">
        <tpls c="4">
          <tpl fld="2" item="17"/>
          <tpl fld="5" item="6"/>
          <tpl fld="3" item="2"/>
          <tpl fld="0" item="1"/>
        </tpls>
      </n>
      <n v="4406562.7300000004" in="0">
        <tpls c="4">
          <tpl fld="2" item="17"/>
          <tpl fld="5" item="6"/>
          <tpl fld="3" item="1"/>
          <tpl fld="0" item="1"/>
        </tpls>
      </n>
      <m>
        <tpls c="4">
          <tpl fld="2" item="17"/>
          <tpl fld="5" item="6"/>
          <tpl fld="3" item="7"/>
          <tpl fld="0" item="1"/>
        </tpls>
      </m>
      <n v="387760.08" in="0">
        <tpls c="4">
          <tpl fld="2" item="17"/>
          <tpl fld="5" item="6"/>
          <tpl fld="3" item="0"/>
          <tpl fld="0" item="1"/>
        </tpls>
      </n>
      <m>
        <tpls c="4">
          <tpl fld="2" item="17"/>
          <tpl fld="5" item="6"/>
          <tpl fld="3" item="5"/>
          <tpl fld="0" item="1"/>
        </tpls>
      </m>
      <n v="891.64" in="0">
        <tpls c="3">
          <tpl fld="1" item="19"/>
          <tpl fld="4" item="67"/>
          <tpl fld="0" item="0"/>
        </tpls>
      </n>
      <n v="826082.12" in="0">
        <tpls c="4">
          <tpl fld="2" item="18"/>
          <tpl fld="5" item="6"/>
          <tpl fld="3" item="9"/>
          <tpl fld="0" item="1"/>
        </tpls>
      </n>
      <n v="4494016.17" in="0">
        <tpls c="4">
          <tpl fld="2" item="18"/>
          <tpl fld="5" item="6"/>
          <tpl fld="3" item="1"/>
          <tpl fld="0" item="1"/>
        </tpls>
      </n>
      <n v="1711.5" in="0">
        <tpls c="4">
          <tpl fld="2" item="18"/>
          <tpl fld="5" item="6"/>
          <tpl fld="3" item="2"/>
          <tpl fld="0" item="1"/>
        </tpls>
      </n>
      <n v="1961002.74" in="0">
        <tpls c="4">
          <tpl fld="2" item="18"/>
          <tpl fld="5" item="6"/>
          <tpl fld="3" item="3"/>
          <tpl fld="0" item="1"/>
        </tpls>
      </n>
      <n v="861.92" in="0">
        <tpls c="3">
          <tpl fld="1" item="20"/>
          <tpl fld="4" item="67"/>
          <tpl fld="0" item="0"/>
        </tpls>
      </n>
      <m>
        <tpls c="4">
          <tpl fld="2" item="18"/>
          <tpl fld="5" item="6"/>
          <tpl fld="3" item="7"/>
          <tpl fld="0" item="1"/>
        </tpls>
      </m>
      <n v="362965.06" in="0">
        <tpls c="4">
          <tpl fld="2" item="18"/>
          <tpl fld="5" item="6"/>
          <tpl fld="3" item="0"/>
          <tpl fld="0" item="1"/>
        </tpls>
      </n>
      <n v="467456.94" in="0">
        <tpls c="4">
          <tpl fld="2" item="18"/>
          <tpl fld="5" item="6"/>
          <tpl fld="3" item="6"/>
          <tpl fld="0" item="1"/>
        </tpls>
      </n>
      <m>
        <tpls c="4">
          <tpl fld="2" item="18"/>
          <tpl fld="5" item="6"/>
          <tpl fld="3" item="5"/>
          <tpl fld="0" item="1"/>
        </tpls>
      </m>
      <m>
        <tpls c="4">
          <tpl fld="2" item="18"/>
          <tpl fld="5" item="6"/>
          <tpl fld="3" item="4"/>
          <tpl fld="0" item="1"/>
        </tpls>
      </m>
      <n v="73221.17" in="0">
        <tpls c="4">
          <tpl fld="2" item="18"/>
          <tpl fld="5" item="6"/>
          <tpl fld="3" item="8"/>
          <tpl fld="0" item="1"/>
        </tpls>
      </n>
      <m>
        <tpls c="4">
          <tpl fld="2" item="19"/>
          <tpl fld="5" item="6"/>
          <tpl fld="3" item="4"/>
          <tpl fld="0" item="1"/>
        </tpls>
      </m>
      <n v="385608.08" in="0">
        <tpls c="4">
          <tpl fld="2" item="19"/>
          <tpl fld="5" item="6"/>
          <tpl fld="3" item="0"/>
          <tpl fld="0" item="1"/>
        </tpls>
      </n>
      <n v="2133481.5499999998" in="0">
        <tpls c="4">
          <tpl fld="2" item="19"/>
          <tpl fld="5" item="6"/>
          <tpl fld="3" item="3"/>
          <tpl fld="0" item="1"/>
        </tpls>
      </n>
      <n v="879.8" in="0">
        <tpls c="3">
          <tpl fld="1" item="21"/>
          <tpl fld="4" item="67"/>
          <tpl fld="0" item="0"/>
        </tpls>
      </n>
      <m>
        <tpls c="4">
          <tpl fld="2" item="19"/>
          <tpl fld="5" item="6"/>
          <tpl fld="3" item="7"/>
          <tpl fld="0" item="1"/>
        </tpls>
      </m>
      <n v="4741415.6100000003" in="0">
        <tpls c="4">
          <tpl fld="2" item="19"/>
          <tpl fld="5" item="6"/>
          <tpl fld="3" item="1"/>
          <tpl fld="0" item="1"/>
        </tpls>
      </n>
      <n v="73864.28" in="0">
        <tpls c="4">
          <tpl fld="2" item="19"/>
          <tpl fld="5" item="6"/>
          <tpl fld="3" item="8"/>
          <tpl fld="0" item="1"/>
        </tpls>
      </n>
      <n v="377.67" in="0">
        <tpls c="4">
          <tpl fld="2" item="19"/>
          <tpl fld="5" item="6"/>
          <tpl fld="3" item="2"/>
          <tpl fld="0" item="1"/>
        </tpls>
      </n>
      <m>
        <tpls c="4">
          <tpl fld="2" item="19"/>
          <tpl fld="5" item="6"/>
          <tpl fld="3" item="5"/>
          <tpl fld="0" item="1"/>
        </tpls>
      </m>
      <n v="555351.6" in="0">
        <tpls c="4">
          <tpl fld="2" item="19"/>
          <tpl fld="5" item="6"/>
          <tpl fld="3" item="6"/>
          <tpl fld="0" item="1"/>
        </tpls>
      </n>
      <n v="953173.69" in="0">
        <tpls c="4">
          <tpl fld="2" item="19"/>
          <tpl fld="5" item="6"/>
          <tpl fld="3" item="9"/>
          <tpl fld="0" item="1"/>
        </tpls>
      </n>
      <n v="882.72" in="0">
        <tpls c="3">
          <tpl fld="1" item="22"/>
          <tpl fld="4" item="67"/>
          <tpl fld="0" item="0"/>
        </tpls>
      </n>
      <n v="414.83" in="0">
        <tpls c="4">
          <tpl fld="2" item="20"/>
          <tpl fld="5" item="6"/>
          <tpl fld="3" item="2"/>
          <tpl fld="0" item="1"/>
        </tpls>
      </n>
      <m>
        <tpls c="4">
          <tpl fld="2" item="20"/>
          <tpl fld="5" item="6"/>
          <tpl fld="3" item="4"/>
          <tpl fld="0" item="1"/>
        </tpls>
      </m>
      <n v="83104.73" in="0">
        <tpls c="4">
          <tpl fld="2" item="20"/>
          <tpl fld="5" item="6"/>
          <tpl fld="3" item="8"/>
          <tpl fld="0" item="1"/>
        </tpls>
      </n>
      <n v="971349.29" in="0">
        <tpls c="4">
          <tpl fld="2" item="20"/>
          <tpl fld="5" item="6"/>
          <tpl fld="3" item="9"/>
          <tpl fld="0" item="1"/>
        </tpls>
      </n>
      <n v="2071983.76" in="0">
        <tpls c="4">
          <tpl fld="2" item="20"/>
          <tpl fld="5" item="6"/>
          <tpl fld="3" item="3"/>
          <tpl fld="0" item="1"/>
        </tpls>
      </n>
      <m>
        <tpls c="4">
          <tpl fld="2" item="20"/>
          <tpl fld="5" item="6"/>
          <tpl fld="3" item="5"/>
          <tpl fld="0" item="1"/>
        </tpls>
      </m>
      <n v="411721.33" in="0">
        <tpls c="4">
          <tpl fld="2" item="20"/>
          <tpl fld="5" item="6"/>
          <tpl fld="3" item="0"/>
          <tpl fld="0" item="1"/>
        </tpls>
      </n>
      <n v="530808.73" in="0">
        <tpls c="4">
          <tpl fld="2" item="20"/>
          <tpl fld="5" item="6"/>
          <tpl fld="3" item="6"/>
          <tpl fld="0" item="1"/>
        </tpls>
      </n>
      <n v="4943655.47" in="0">
        <tpls c="4">
          <tpl fld="2" item="20"/>
          <tpl fld="5" item="6"/>
          <tpl fld="3" item="1"/>
          <tpl fld="0" item="1"/>
        </tpls>
      </n>
      <m>
        <tpls c="4">
          <tpl fld="2" item="20"/>
          <tpl fld="5" item="6"/>
          <tpl fld="3" item="7"/>
          <tpl fld="0" item="1"/>
        </tpls>
      </m>
      <n v="80169.3" in="0">
        <tpls c="4">
          <tpl fld="2" item="21"/>
          <tpl fld="5" item="6"/>
          <tpl fld="3" item="8"/>
          <tpl fld="0" item="1"/>
        </tpls>
      </n>
      <m>
        <tpls c="4">
          <tpl fld="2" item="21"/>
          <tpl fld="5" item="6"/>
          <tpl fld="3" item="5"/>
          <tpl fld="0" item="1"/>
        </tpls>
      </m>
      <n v="1042355.44" in="0">
        <tpls c="4">
          <tpl fld="2" item="21"/>
          <tpl fld="5" item="6"/>
          <tpl fld="3" item="9"/>
          <tpl fld="0" item="1"/>
        </tpls>
      </n>
      <n v="2332188.64" in="0">
        <tpls c="4">
          <tpl fld="2" item="21"/>
          <tpl fld="5" item="6"/>
          <tpl fld="3" item="3"/>
          <tpl fld="0" item="1"/>
        </tpls>
      </n>
      <n v="380400.08" in="0">
        <tpls c="4">
          <tpl fld="2" item="21"/>
          <tpl fld="5" item="6"/>
          <tpl fld="3" item="0"/>
          <tpl fld="0" item="1"/>
        </tpls>
      </n>
      <n v="602661.17000000004" in="0">
        <tpls c="4">
          <tpl fld="2" item="21"/>
          <tpl fld="5" item="6"/>
          <tpl fld="3" item="6"/>
          <tpl fld="0" item="1"/>
        </tpls>
      </n>
      <m>
        <tpls c="4">
          <tpl fld="2" item="21"/>
          <tpl fld="5" item="6"/>
          <tpl fld="3" item="2"/>
          <tpl fld="0" item="1"/>
        </tpls>
      </m>
      <n v="5300377.29" in="0">
        <tpls c="4">
          <tpl fld="2" item="21"/>
          <tpl fld="5" item="6"/>
          <tpl fld="3" item="1"/>
          <tpl fld="0" item="1"/>
        </tpls>
      </n>
      <m>
        <tpls c="4">
          <tpl fld="2" item="21"/>
          <tpl fld="5" item="6"/>
          <tpl fld="3" item="7"/>
          <tpl fld="0" item="1"/>
        </tpls>
      </m>
      <m>
        <tpls c="4">
          <tpl fld="2" item="21"/>
          <tpl fld="5" item="6"/>
          <tpl fld="3" item="4"/>
          <tpl fld="0" item="1"/>
        </tpls>
      </m>
      <n v="935.46" in="0">
        <tpls c="3">
          <tpl fld="1" item="23"/>
          <tpl fld="4" item="67"/>
          <tpl fld="0" item="0"/>
        </tpls>
      </n>
      <m>
        <tpls c="4">
          <tpl fld="2" item="22"/>
          <tpl fld="5" item="6"/>
          <tpl fld="3" item="7"/>
          <tpl fld="0" item="1"/>
        </tpls>
      </m>
      <m>
        <tpls c="4">
          <tpl fld="2" item="22"/>
          <tpl fld="5" item="6"/>
          <tpl fld="3" item="5"/>
          <tpl fld="0" item="1"/>
        </tpls>
      </m>
      <n v="2547264.04" in="0">
        <tpls c="4">
          <tpl fld="2" item="22"/>
          <tpl fld="5" item="6"/>
          <tpl fld="3" item="3"/>
          <tpl fld="0" item="1"/>
        </tpls>
      </n>
      <n v="1045216.02" in="0">
        <tpls c="4">
          <tpl fld="2" item="22"/>
          <tpl fld="5" item="6"/>
          <tpl fld="3" item="9"/>
          <tpl fld="0" item="1"/>
        </tpls>
      </n>
      <m>
        <tpls c="4">
          <tpl fld="2" item="22"/>
          <tpl fld="5" item="6"/>
          <tpl fld="3" item="2"/>
          <tpl fld="0" item="1"/>
        </tpls>
      </m>
      <n v="588007.02" in="0">
        <tpls c="4">
          <tpl fld="2" item="22"/>
          <tpl fld="5" item="6"/>
          <tpl fld="3" item="6"/>
          <tpl fld="0" item="1"/>
        </tpls>
      </n>
      <n v="79639.350000000006" in="0">
        <tpls c="4">
          <tpl fld="2" item="22"/>
          <tpl fld="5" item="6"/>
          <tpl fld="3" item="8"/>
          <tpl fld="0" item="1"/>
        </tpls>
      </n>
      <n v="430652.36" in="0">
        <tpls c="4">
          <tpl fld="2" item="22"/>
          <tpl fld="5" item="6"/>
          <tpl fld="3" item="0"/>
          <tpl fld="0" item="1"/>
        </tpls>
      </n>
      <m>
        <tpls c="4">
          <tpl fld="2" item="22"/>
          <tpl fld="5" item="6"/>
          <tpl fld="3" item="4"/>
          <tpl fld="0" item="1"/>
        </tpls>
      </m>
      <n v="5534941.8499999996" in="0">
        <tpls c="4">
          <tpl fld="2" item="22"/>
          <tpl fld="5" item="6"/>
          <tpl fld="3" item="1"/>
          <tpl fld="0" item="1"/>
        </tpls>
      </n>
      <n v="961.81" in="0">
        <tpls c="3">
          <tpl fld="1" item="24"/>
          <tpl fld="4" item="67"/>
          <tpl fld="0" item="0"/>
        </tpls>
      </n>
      <n v="92956.86" in="0">
        <tpls c="4">
          <tpl fld="2" item="23"/>
          <tpl fld="5" item="6"/>
          <tpl fld="3" item="8"/>
          <tpl fld="0" item="1"/>
        </tpls>
      </n>
      <n v="1130899.71" in="0">
        <tpls c="4">
          <tpl fld="2" item="23"/>
          <tpl fld="5" item="6"/>
          <tpl fld="3" item="9"/>
          <tpl fld="0" item="1"/>
        </tpls>
      </n>
      <m>
        <tpls c="4">
          <tpl fld="2" item="23"/>
          <tpl fld="5" item="6"/>
          <tpl fld="3" item="5"/>
          <tpl fld="0" item="1"/>
        </tpls>
      </m>
      <n v="813685.5" in="0">
        <tpls c="4">
          <tpl fld="2" item="23"/>
          <tpl fld="5" item="6"/>
          <tpl fld="3" item="6"/>
          <tpl fld="0" item="1"/>
        </tpls>
      </n>
      <n v="6041053.1500000004" in="0">
        <tpls c="4">
          <tpl fld="2" item="23"/>
          <tpl fld="5" item="6"/>
          <tpl fld="3" item="1"/>
          <tpl fld="0" item="1"/>
        </tpls>
      </n>
      <n v="1017.81" in="0">
        <tpls c="3">
          <tpl fld="1" item="25"/>
          <tpl fld="4" item="67"/>
          <tpl fld="0" item="0"/>
        </tpls>
      </n>
      <m>
        <tpls c="4">
          <tpl fld="2" item="23"/>
          <tpl fld="5" item="6"/>
          <tpl fld="3" item="4"/>
          <tpl fld="0" item="1"/>
        </tpls>
      </m>
      <m>
        <tpls c="4">
          <tpl fld="2" item="23"/>
          <tpl fld="5" item="6"/>
          <tpl fld="3" item="7"/>
          <tpl fld="0" item="1"/>
        </tpls>
      </m>
      <n v="3249484.53" in="0">
        <tpls c="4">
          <tpl fld="2" item="23"/>
          <tpl fld="5" item="6"/>
          <tpl fld="3" item="3"/>
          <tpl fld="0" item="1"/>
        </tpls>
      </n>
      <n v="472356.28" in="0">
        <tpls c="4">
          <tpl fld="2" item="23"/>
          <tpl fld="5" item="6"/>
          <tpl fld="3" item="0"/>
          <tpl fld="0" item="1"/>
        </tpls>
      </n>
      <n v="28097.52" in="0">
        <tpls c="4">
          <tpl fld="2" item="23"/>
          <tpl fld="5" item="6"/>
          <tpl fld="3" item="2"/>
          <tpl fld="0" item="1"/>
        </tpls>
      </n>
      <n v="74329.03" in="0">
        <tpls c="4">
          <tpl fld="2" item="24"/>
          <tpl fld="5" item="6"/>
          <tpl fld="3" item="8"/>
          <tpl fld="0" item="1"/>
        </tpls>
      </n>
      <m>
        <tpls c="4">
          <tpl fld="2" item="24"/>
          <tpl fld="5" item="6"/>
          <tpl fld="3" item="5"/>
          <tpl fld="0" item="1"/>
        </tpls>
      </m>
      <n v="764530.28" in="0">
        <tpls c="4">
          <tpl fld="2" item="24"/>
          <tpl fld="5" item="6"/>
          <tpl fld="3" item="6"/>
          <tpl fld="0" item="1"/>
        </tpls>
      </n>
      <n v="412494.5" in="0">
        <tpls c="4">
          <tpl fld="2" item="24"/>
          <tpl fld="5" item="6"/>
          <tpl fld="3" item="2"/>
          <tpl fld="0" item="1"/>
        </tpls>
      </n>
      <n v="3212159.79" in="0">
        <tpls c="4">
          <tpl fld="2" item="24"/>
          <tpl fld="5" item="6"/>
          <tpl fld="3" item="3"/>
          <tpl fld="0" item="1"/>
        </tpls>
      </n>
      <n v="468796.01" in="0">
        <tpls c="4">
          <tpl fld="2" item="24"/>
          <tpl fld="5" item="6"/>
          <tpl fld="3" item="0"/>
          <tpl fld="0" item="1"/>
        </tpls>
      </n>
      <n v="1379776.43" in="0">
        <tpls c="4">
          <tpl fld="2" item="24"/>
          <tpl fld="5" item="6"/>
          <tpl fld="3" item="9"/>
          <tpl fld="0" item="1"/>
        </tpls>
      </n>
      <m>
        <tpls c="4">
          <tpl fld="2" item="24"/>
          <tpl fld="5" item="6"/>
          <tpl fld="3" item="7"/>
          <tpl fld="0" item="1"/>
        </tpls>
      </m>
      <n v="7007527.29" in="0">
        <tpls c="4">
          <tpl fld="2" item="24"/>
          <tpl fld="5" item="6"/>
          <tpl fld="3" item="1"/>
          <tpl fld="0" item="1"/>
        </tpls>
      </n>
      <m>
        <tpls c="4">
          <tpl fld="2" item="24"/>
          <tpl fld="5" item="6"/>
          <tpl fld="3" item="4"/>
          <tpl fld="0" item="1"/>
        </tpls>
      </m>
      <n v="1039.95" in="0">
        <tpls c="3">
          <tpl fld="1" item="26"/>
          <tpl fld="4" item="67"/>
          <tpl fld="0" item="0"/>
        </tpls>
      </n>
      <m>
        <tpls c="4">
          <tpl fld="2" item="25"/>
          <tpl fld="5" item="6"/>
          <tpl fld="3" item="4"/>
          <tpl fld="0" item="1"/>
        </tpls>
      </m>
      <n v="1427917.65" in="0">
        <tpls c="4">
          <tpl fld="2" item="25"/>
          <tpl fld="5" item="6"/>
          <tpl fld="3" item="9"/>
          <tpl fld="0" item="1"/>
        </tpls>
      </n>
      <n v="519832.52" in="0">
        <tpls c="4">
          <tpl fld="2" item="25"/>
          <tpl fld="5" item="6"/>
          <tpl fld="3" item="0"/>
          <tpl fld="0" item="1"/>
        </tpls>
      </n>
      <m>
        <tpls c="4">
          <tpl fld="2" item="25"/>
          <tpl fld="5" item="6"/>
          <tpl fld="3" item="5"/>
          <tpl fld="0" item="1"/>
        </tpls>
      </m>
      <n v="883396.48" in="0">
        <tpls c="4">
          <tpl fld="2" item="25"/>
          <tpl fld="5" item="6"/>
          <tpl fld="3" item="6"/>
          <tpl fld="0" item="1"/>
        </tpls>
      </n>
      <n v="3199888.56" in="0">
        <tpls c="4">
          <tpl fld="2" item="25"/>
          <tpl fld="5" item="6"/>
          <tpl fld="3" item="3"/>
          <tpl fld="0" item="1"/>
        </tpls>
      </n>
      <n v="73700.759999999995" in="0">
        <tpls c="4">
          <tpl fld="2" item="25"/>
          <tpl fld="5" item="6"/>
          <tpl fld="3" item="8"/>
          <tpl fld="0" item="1"/>
        </tpls>
      </n>
      <n v="615895.94999999995" in="0">
        <tpls c="4">
          <tpl fld="2" item="25"/>
          <tpl fld="5" item="6"/>
          <tpl fld="3" item="2"/>
          <tpl fld="0" item="1"/>
        </tpls>
      </n>
      <m>
        <tpls c="4">
          <tpl fld="2" item="25"/>
          <tpl fld="5" item="6"/>
          <tpl fld="3" item="7"/>
          <tpl fld="0" item="1"/>
        </tpls>
      </m>
      <n v="7489088.8499999996" in="0">
        <tpls c="4">
          <tpl fld="2" item="25"/>
          <tpl fld="5" item="6"/>
          <tpl fld="3" item="1"/>
          <tpl fld="0" item="1"/>
        </tpls>
      </n>
      <n v="1039.69" in="0">
        <tpls c="3">
          <tpl fld="1" item="28"/>
          <tpl fld="4" item="67"/>
          <tpl fld="0" item="0"/>
        </tpls>
      </n>
      <n v="1072.75" in="0">
        <tpls c="3">
          <tpl fld="1" item="29"/>
          <tpl fld="4" item="67"/>
          <tpl fld="0" item="0"/>
        </tpls>
      </n>
      <n v="40396204.200000003" in="0">
        <tpls c="4">
          <tpl fld="2" item="28"/>
          <tpl fld="5" item="16"/>
          <tpl fld="3" item="6"/>
          <tpl fld="0" item="1"/>
        </tpls>
      </n>
      <m>
        <tpls c="4">
          <tpl fld="2" item="29"/>
          <tpl fld="5" item="16"/>
          <tpl fld="3" item="4"/>
          <tpl fld="0" item="1"/>
        </tpls>
      </m>
      <n v="48249016.719999999" in="0">
        <tpls c="4">
          <tpl fld="2" item="28"/>
          <tpl fld="5" item="16"/>
          <tpl fld="3" item="8"/>
          <tpl fld="0" item="1"/>
        </tpls>
      </n>
      <n v="1558335.14" in="0">
        <tpls c="4">
          <tpl fld="2" item="26"/>
          <tpl fld="5" item="16"/>
          <tpl fld="3" item="2"/>
          <tpl fld="0" item="1"/>
        </tpls>
      </n>
      <n v="272944418" in="0">
        <tpls c="4">
          <tpl fld="2" item="29"/>
          <tpl fld="5" item="16"/>
          <tpl fld="3" item="9"/>
          <tpl fld="0" item="1"/>
        </tpls>
      </n>
      <n v="45946734.189999998" in="0">
        <tpls c="4">
          <tpl fld="2" item="28"/>
          <tpl fld="5" item="16"/>
          <tpl fld="3" item="7"/>
          <tpl fld="0" item="1"/>
        </tpls>
      </n>
      <n v="52474.99" in="0">
        <tpls c="3">
          <tpl fld="1" item="27"/>
          <tpl fld="4" item="14"/>
          <tpl fld="0" item="0"/>
        </tpls>
      </n>
      <n v="241897167" in="0">
        <tpls c="4">
          <tpl fld="2" item="29"/>
          <tpl fld="5" item="16"/>
          <tpl fld="3" item="3"/>
          <tpl fld="0" item="1"/>
        </tpls>
      </n>
      <n v="6586115" in="0">
        <tpls c="4">
          <tpl fld="2" item="29"/>
          <tpl fld="5" item="16"/>
          <tpl fld="3" item="2"/>
          <tpl fld="0" item="1"/>
        </tpls>
      </n>
      <n v="20626923.34" in="0">
        <tpls c="4">
          <tpl fld="2" item="28"/>
          <tpl fld="5" item="16"/>
          <tpl fld="3" item="0"/>
          <tpl fld="0" item="1"/>
        </tpls>
      </n>
      <n v="40020003.509999998" in="0">
        <tpls c="4">
          <tpl fld="2" item="27"/>
          <tpl fld="5" item="16"/>
          <tpl fld="3" item="7"/>
          <tpl fld="0" item="1"/>
        </tpls>
      </n>
      <n v="79789911" in="0">
        <tpls c="4">
          <tpl fld="2" item="29"/>
          <tpl fld="5" item="16"/>
          <tpl fld="3" item="8"/>
          <tpl fld="0" item="1"/>
        </tpls>
      </n>
      <n v="52145385" in="0">
        <tpls c="4">
          <tpl fld="2" item="29"/>
          <tpl fld="5" item="16"/>
          <tpl fld="3" item="7"/>
          <tpl fld="0" item="1"/>
        </tpls>
      </n>
      <n v="1456416.17" in="0">
        <tpls c="4">
          <tpl fld="2" item="28"/>
          <tpl fld="5" item="16"/>
          <tpl fld="3" item="5"/>
          <tpl fld="0" item="1"/>
        </tpls>
      </n>
      <n v="2206259" in="0">
        <tpls c="4">
          <tpl fld="2" item="29"/>
          <tpl fld="5" item="16"/>
          <tpl fld="3" item="5"/>
          <tpl fld="0" item="1"/>
        </tpls>
      </n>
      <n v="64473425.18" in="0">
        <tpls c="4">
          <tpl fld="2" item="27"/>
          <tpl fld="5" item="16"/>
          <tpl fld="3" item="4"/>
          <tpl fld="0" item="1"/>
        </tpls>
      </n>
      <n v="49507356" in="0">
        <tpls c="4">
          <tpl fld="2" item="29"/>
          <tpl fld="5" item="16"/>
          <tpl fld="3" item="6"/>
          <tpl fld="0" item="1"/>
        </tpls>
      </n>
      <n v="1826852.15" in="0">
        <tpls c="4">
          <tpl fld="2" item="27"/>
          <tpl fld="5" item="16"/>
          <tpl fld="3" item="2"/>
          <tpl fld="0" item="1"/>
        </tpls>
      </n>
      <n v="523708128" in="0">
        <tpls c="4">
          <tpl fld="2" item="29"/>
          <tpl fld="5" item="16"/>
          <tpl fld="3" item="1"/>
          <tpl fld="0" item="1"/>
        </tpls>
      </n>
      <n v="24175128" in="0">
        <tpls c="4">
          <tpl fld="2" item="29"/>
          <tpl fld="5" item="16"/>
          <tpl fld="3" item="0"/>
          <tpl fld="0" item="1"/>
        </tpls>
      </n>
      <n v="1373654.01" in="0">
        <tpls c="4">
          <tpl fld="2" item="27"/>
          <tpl fld="5" item="16"/>
          <tpl fld="3" item="5"/>
          <tpl fld="0" item="1"/>
        </tpls>
      </n>
      <n v="15419961.130000001" in="0">
        <tpls c="4">
          <tpl fld="2" item="0"/>
          <tpl fld="5" item="16"/>
          <tpl fld="3" item="4"/>
          <tpl fld="0" item="1"/>
        </tpls>
      </n>
      <n v="186979902.83000001" in="0">
        <tpls c="4">
          <tpl fld="2" item="27"/>
          <tpl fld="5" item="16"/>
          <tpl fld="3" item="9"/>
          <tpl fld="0" item="1"/>
        </tpls>
      </n>
      <n v="53743556.719999999" in="0">
        <tpls c="4">
          <tpl fld="2" item="0"/>
          <tpl fld="5" item="16"/>
          <tpl fld="3" item="8"/>
          <tpl fld="0" item="1"/>
        </tpls>
      </n>
      <n v="195253450.69999999" in="0">
        <tpls c="4">
          <tpl fld="2" item="27"/>
          <tpl fld="5" item="16"/>
          <tpl fld="3" item="3"/>
          <tpl fld="0" item="1"/>
        </tpls>
      </n>
      <n v="40822492.93" in="0">
        <tpls c="4">
          <tpl fld="2" item="27"/>
          <tpl fld="5" item="16"/>
          <tpl fld="3" item="8"/>
          <tpl fld="0" item="1"/>
        </tpls>
      </n>
      <n v="237501644.25" in="0">
        <tpls c="4">
          <tpl fld="2" item="0"/>
          <tpl fld="5" item="16"/>
          <tpl fld="3" item="3"/>
          <tpl fld="0" item="1"/>
        </tpls>
      </n>
      <n v="18054842.77" in="0">
        <tpls c="4">
          <tpl fld="2" item="27"/>
          <tpl fld="5" item="16"/>
          <tpl fld="3" item="0"/>
          <tpl fld="0" item="1"/>
        </tpls>
      </n>
      <n v="15661199.99" in="0">
        <tpls c="4">
          <tpl fld="2" item="26"/>
          <tpl fld="5" item="16"/>
          <tpl fld="3" item="0"/>
          <tpl fld="0" item="1"/>
        </tpls>
      </n>
      <n v="1290441.6599999999" in="0">
        <tpls c="4">
          <tpl fld="2" item="26"/>
          <tpl fld="5" item="16"/>
          <tpl fld="3" item="5"/>
          <tpl fld="0" item="1"/>
        </tpls>
      </n>
      <n v="36875428.530000001" in="0">
        <tpls c="4">
          <tpl fld="2" item="26"/>
          <tpl fld="5" item="16"/>
          <tpl fld="3" item="6"/>
          <tpl fld="0" item="1"/>
        </tpls>
      </n>
      <n v="211456691.88" in="0">
        <tpls c="4">
          <tpl fld="2" item="28"/>
          <tpl fld="5" item="16"/>
          <tpl fld="3" item="9"/>
          <tpl fld="0" item="1"/>
        </tpls>
      </n>
      <n v="1840828.62" in="0">
        <tpls c="4">
          <tpl fld="2" item="28"/>
          <tpl fld="5" item="16"/>
          <tpl fld="3" item="2"/>
          <tpl fld="0" item="1"/>
        </tpls>
      </n>
      <n v="1690971.77" in="0">
        <tpls c="4">
          <tpl fld="2" item="0"/>
          <tpl fld="5" item="16"/>
          <tpl fld="3" item="2"/>
          <tpl fld="0" item="1"/>
        </tpls>
      </n>
      <n v="467035230" in="0">
        <tpls c="4">
          <tpl fld="2" item="27"/>
          <tpl fld="5" item="16"/>
          <tpl fld="3" item="1"/>
          <tpl fld="0" item="1"/>
        </tpls>
      </n>
      <n v="21617572.989999998" in="0">
        <tpls c="4">
          <tpl fld="2" item="0"/>
          <tpl fld="5" item="16"/>
          <tpl fld="3" item="0"/>
          <tpl fld="0" item="1"/>
        </tpls>
      </n>
      <n v="38491527.509999998" in="0">
        <tpls c="4">
          <tpl fld="2" item="27"/>
          <tpl fld="5" item="16"/>
          <tpl fld="3" item="6"/>
          <tpl fld="0" item="1"/>
        </tpls>
      </n>
      <n v="475654431.27999997" in="0">
        <tpls c="4">
          <tpl fld="2" item="0"/>
          <tpl fld="5" item="16"/>
          <tpl fld="3" item="1"/>
          <tpl fld="0" item="1"/>
        </tpls>
      </n>
      <n v="45796420.299999997" in="0">
        <tpls c="4">
          <tpl fld="2" item="0"/>
          <tpl fld="5" item="16"/>
          <tpl fld="3" item="7"/>
          <tpl fld="0" item="1"/>
        </tpls>
      </n>
      <n v="1773210.57" in="0">
        <tpls c="4">
          <tpl fld="2" item="0"/>
          <tpl fld="5" item="16"/>
          <tpl fld="3" item="5"/>
          <tpl fld="0" item="1"/>
        </tpls>
      </n>
      <n v="37954582.859999999" in="0">
        <tpls c="4">
          <tpl fld="2" item="26"/>
          <tpl fld="5" item="16"/>
          <tpl fld="3" item="7"/>
          <tpl fld="0" item="1"/>
        </tpls>
      </n>
      <n v="47457176.329999998" in="0">
        <tpls c="4">
          <tpl fld="2" item="26"/>
          <tpl fld="5" item="16"/>
          <tpl fld="3" item="4"/>
          <tpl fld="0" item="1"/>
        </tpls>
      </n>
      <n v="146820893.03" in="0">
        <tpls c="4">
          <tpl fld="2" item="26"/>
          <tpl fld="5" item="16"/>
          <tpl fld="3" item="3"/>
          <tpl fld="0" item="1"/>
        </tpls>
      </n>
      <n v="185446289.21000001" in="0">
        <tpls c="4">
          <tpl fld="2" item="26"/>
          <tpl fld="5" item="16"/>
          <tpl fld="3" item="9"/>
          <tpl fld="0" item="1"/>
        </tpls>
      </n>
      <n v="41600198.950000003" in="0">
        <tpls c="4">
          <tpl fld="2" item="0"/>
          <tpl fld="5" item="16"/>
          <tpl fld="3" item="6"/>
          <tpl fld="0" item="1"/>
        </tpls>
      </n>
      <n v="21934150.940000001" in="0">
        <tpls c="4">
          <tpl fld="2" item="28"/>
          <tpl fld="5" item="16"/>
          <tpl fld="3" item="4"/>
          <tpl fld="0" item="1"/>
        </tpls>
      </n>
      <n v="235952774.38999999" in="0">
        <tpls c="4">
          <tpl fld="2" item="28"/>
          <tpl fld="5" item="16"/>
          <tpl fld="3" item="3"/>
          <tpl fld="0" item="1"/>
        </tpls>
      </n>
      <n v="36793943.390000001" in="0">
        <tpls c="4">
          <tpl fld="2" item="26"/>
          <tpl fld="5" item="16"/>
          <tpl fld="3" item="8"/>
          <tpl fld="0" item="1"/>
        </tpls>
      </n>
      <n v="496355209.00999999" in="0">
        <tpls c="4">
          <tpl fld="2" item="28"/>
          <tpl fld="5" item="16"/>
          <tpl fld="3" item="1"/>
          <tpl fld="0" item="1"/>
        </tpls>
      </n>
      <n v="463926573.74000001" in="0">
        <tpls c="4">
          <tpl fld="2" item="26"/>
          <tpl fld="5" item="16"/>
          <tpl fld="3" item="1"/>
          <tpl fld="0" item="1"/>
        </tpls>
      </n>
      <n v="49743.32" in="0">
        <tpls c="3">
          <tpl fld="1" item="0"/>
          <tpl fld="4" item="14"/>
          <tpl fld="0" item="0"/>
        </tpls>
      </n>
      <n v="44850.31" in="0">
        <tpls c="3">
          <tpl fld="1" item="2"/>
          <tpl fld="4" item="14"/>
          <tpl fld="0" item="0"/>
        </tpls>
      </n>
      <n v="43781.98" in="0">
        <tpls c="3">
          <tpl fld="1" item="3"/>
          <tpl fld="4" item="14"/>
          <tpl fld="0" item="0"/>
        </tpls>
      </n>
      <n v="12893006.35" in="0">
        <tpls c="4">
          <tpl fld="2" item="1"/>
          <tpl fld="5" item="16"/>
          <tpl fld="3" item="7"/>
          <tpl fld="0" item="1"/>
        </tpls>
      </n>
      <n v="2919952.92" in="0">
        <tpls c="4">
          <tpl fld="2" item="1"/>
          <tpl fld="5" item="16"/>
          <tpl fld="3" item="2"/>
          <tpl fld="0" item="1"/>
        </tpls>
      </n>
      <n v="15600984.390000001" in="0">
        <tpls c="4">
          <tpl fld="2" item="2"/>
          <tpl fld="5" item="16"/>
          <tpl fld="3" item="7"/>
          <tpl fld="0" item="1"/>
        </tpls>
      </n>
      <n v="11991672.439999999" in="0">
        <tpls c="4">
          <tpl fld="2" item="1"/>
          <tpl fld="5" item="16"/>
          <tpl fld="3" item="8"/>
          <tpl fld="0" item="1"/>
        </tpls>
      </n>
      <m>
        <tpls c="4">
          <tpl fld="2" item="1"/>
          <tpl fld="5" item="16"/>
          <tpl fld="3" item="5"/>
          <tpl fld="0" item="1"/>
        </tpls>
      </m>
      <n v="177583338.16999999" in="0">
        <tpls c="4">
          <tpl fld="2" item="2"/>
          <tpl fld="5" item="16"/>
          <tpl fld="3" item="1"/>
          <tpl fld="0" item="1"/>
        </tpls>
      </n>
      <n v="36065544.189999998" in="0">
        <tpls c="4">
          <tpl fld="2" item="2"/>
          <tpl fld="5" item="16"/>
          <tpl fld="3" item="9"/>
          <tpl fld="0" item="1"/>
        </tpls>
      </n>
      <n v="87607637.620000005" in="0">
        <tpls c="4">
          <tpl fld="2" item="2"/>
          <tpl fld="5" item="16"/>
          <tpl fld="3" item="3"/>
          <tpl fld="0" item="1"/>
        </tpls>
      </n>
      <n v="7011467.6399999997" in="0">
        <tpls c="4">
          <tpl fld="2" item="2"/>
          <tpl fld="5" item="16"/>
          <tpl fld="3" item="0"/>
          <tpl fld="0" item="1"/>
        </tpls>
      </n>
      <m>
        <tpls c="4">
          <tpl fld="2" item="1"/>
          <tpl fld="5" item="16"/>
          <tpl fld="3" item="4"/>
          <tpl fld="0" item="1"/>
        </tpls>
      </m>
      <n v="25350183.690000001" in="0">
        <tpls c="4">
          <tpl fld="2" item="1"/>
          <tpl fld="5" item="16"/>
          <tpl fld="3" item="9"/>
          <tpl fld="0" item="1"/>
        </tpls>
      </n>
      <n v="15671746.189999999" in="0">
        <tpls c="4">
          <tpl fld="2" item="1"/>
          <tpl fld="5" item="16"/>
          <tpl fld="3" item="6"/>
          <tpl fld="0" item="1"/>
        </tpls>
      </n>
      <m>
        <tpls c="4">
          <tpl fld="2" item="2"/>
          <tpl fld="5" item="16"/>
          <tpl fld="3" item="4"/>
          <tpl fld="0" item="1"/>
        </tpls>
      </m>
      <n v="76662366.400000006" in="0">
        <tpls c="4">
          <tpl fld="2" item="1"/>
          <tpl fld="5" item="16"/>
          <tpl fld="3" item="3"/>
          <tpl fld="0" item="1"/>
        </tpls>
      </n>
      <n v="18049885.140000001" in="0">
        <tpls c="4">
          <tpl fld="2" item="2"/>
          <tpl fld="5" item="16"/>
          <tpl fld="3" item="8"/>
          <tpl fld="0" item="1"/>
        </tpls>
      </n>
      <n v="165293239.19999999" in="0">
        <tpls c="4">
          <tpl fld="2" item="1"/>
          <tpl fld="5" item="16"/>
          <tpl fld="3" item="1"/>
          <tpl fld="0" item="1"/>
        </tpls>
      </n>
      <n v="1454529.4" in="0">
        <tpls c="4">
          <tpl fld="2" item="2"/>
          <tpl fld="5" item="16"/>
          <tpl fld="3" item="2"/>
          <tpl fld="0" item="1"/>
        </tpls>
      </n>
      <n v="6372399.75" in="0">
        <tpls c="4">
          <tpl fld="2" item="1"/>
          <tpl fld="5" item="16"/>
          <tpl fld="3" item="0"/>
          <tpl fld="0" item="1"/>
        </tpls>
      </n>
      <n v="20804949.370000001" in="0">
        <tpls c="4">
          <tpl fld="2" item="2"/>
          <tpl fld="5" item="16"/>
          <tpl fld="3" item="6"/>
          <tpl fld="0" item="1"/>
        </tpls>
      </n>
      <m>
        <tpls c="4">
          <tpl fld="2" item="2"/>
          <tpl fld="5" item="16"/>
          <tpl fld="3" item="5"/>
          <tpl fld="0" item="1"/>
        </tpls>
      </m>
      <n v="44622.34" in="0">
        <tpls c="3">
          <tpl fld="1" item="5"/>
          <tpl fld="4" item="14"/>
          <tpl fld="0" item="0"/>
        </tpls>
      </n>
      <n v="44501.71" in="0">
        <tpls c="3">
          <tpl fld="1" item="4"/>
          <tpl fld="4" item="14"/>
          <tpl fld="0" item="0"/>
        </tpls>
      </n>
      <n v="163463119.09999999" in="0">
        <tpls c="4">
          <tpl fld="2" item="4"/>
          <tpl fld="5" item="16"/>
          <tpl fld="3" item="1"/>
          <tpl fld="0" item="1"/>
        </tpls>
      </n>
      <n v="44759.31" in="0">
        <tpls c="3">
          <tpl fld="1" item="6"/>
          <tpl fld="4" item="14"/>
          <tpl fld="0" item="0"/>
        </tpls>
      </n>
      <n v="78643759.950000003" in="0">
        <tpls c="4">
          <tpl fld="2" item="4"/>
          <tpl fld="5" item="16"/>
          <tpl fld="3" item="3"/>
          <tpl fld="0" item="1"/>
        </tpls>
      </n>
      <n v="15251176.4" in="0">
        <tpls c="4">
          <tpl fld="2" item="4"/>
          <tpl fld="5" item="16"/>
          <tpl fld="3" item="8"/>
          <tpl fld="0" item="1"/>
        </tpls>
      </n>
      <n v="27615717.02" in="0">
        <tpls c="4">
          <tpl fld="2" item="3"/>
          <tpl fld="5" item="16"/>
          <tpl fld="3" item="8"/>
          <tpl fld="0" item="1"/>
        </tpls>
      </n>
      <n v="6986166.2699999996" in="0">
        <tpls c="4">
          <tpl fld="2" item="3"/>
          <tpl fld="5" item="16"/>
          <tpl fld="3" item="0"/>
          <tpl fld="0" item="1"/>
        </tpls>
      </n>
      <n v="19406865.34" in="0">
        <tpls c="4">
          <tpl fld="2" item="3"/>
          <tpl fld="5" item="16"/>
          <tpl fld="3" item="6"/>
          <tpl fld="0" item="1"/>
        </tpls>
      </n>
      <n v="2546671.65" in="0">
        <tpls c="4">
          <tpl fld="2" item="4"/>
          <tpl fld="5" item="16"/>
          <tpl fld="3" item="2"/>
          <tpl fld="0" item="1"/>
        </tpls>
      </n>
      <m>
        <tpls c="4">
          <tpl fld="2" item="3"/>
          <tpl fld="5" item="16"/>
          <tpl fld="3" item="5"/>
          <tpl fld="0" item="1"/>
        </tpls>
      </m>
      <n v="16442167.109999999" in="0">
        <tpls c="4">
          <tpl fld="2" item="4"/>
          <tpl fld="5" item="16"/>
          <tpl fld="3" item="6"/>
          <tpl fld="0" item="1"/>
        </tpls>
      </n>
      <m>
        <tpls c="4">
          <tpl fld="2" item="4"/>
          <tpl fld="5" item="16"/>
          <tpl fld="3" item="5"/>
          <tpl fld="0" item="1"/>
        </tpls>
      </m>
      <n v="12341028.01" in="0">
        <tpls c="4">
          <tpl fld="2" item="4"/>
          <tpl fld="5" item="16"/>
          <tpl fld="3" item="7"/>
          <tpl fld="0" item="1"/>
        </tpls>
      </n>
      <m>
        <tpls c="4">
          <tpl fld="2" item="3"/>
          <tpl fld="5" item="16"/>
          <tpl fld="3" item="4"/>
          <tpl fld="0" item="1"/>
        </tpls>
      </m>
      <n v="16972767.309999999" in="0">
        <tpls c="4">
          <tpl fld="2" item="3"/>
          <tpl fld="5" item="16"/>
          <tpl fld="3" item="7"/>
          <tpl fld="0" item="1"/>
        </tpls>
      </n>
      <n v="41396891.829999998" in="0">
        <tpls c="4">
          <tpl fld="2" item="3"/>
          <tpl fld="5" item="16"/>
          <tpl fld="3" item="9"/>
          <tpl fld="0" item="1"/>
        </tpls>
      </n>
      <n v="93868850.629999995" in="0">
        <tpls c="4">
          <tpl fld="2" item="3"/>
          <tpl fld="5" item="16"/>
          <tpl fld="3" item="3"/>
          <tpl fld="0" item="1"/>
        </tpls>
      </n>
      <n v="177706080.44999999" in="0">
        <tpls c="4">
          <tpl fld="2" item="3"/>
          <tpl fld="5" item="16"/>
          <tpl fld="3" item="1"/>
          <tpl fld="0" item="1"/>
        </tpls>
      </n>
      <n v="44844.57" in="0">
        <tpls c="3">
          <tpl fld="1" item="7"/>
          <tpl fld="4" item="14"/>
          <tpl fld="0" item="0"/>
        </tpls>
      </n>
      <n v="6566932.8300000001" in="0">
        <tpls c="4">
          <tpl fld="2" item="4"/>
          <tpl fld="5" item="16"/>
          <tpl fld="3" item="0"/>
          <tpl fld="0" item="1"/>
        </tpls>
      </n>
      <n v="1712942.46" in="0">
        <tpls c="4">
          <tpl fld="2" item="3"/>
          <tpl fld="5" item="16"/>
          <tpl fld="3" item="2"/>
          <tpl fld="0" item="1"/>
        </tpls>
      </n>
      <n v="25524108.359999999" in="0">
        <tpls c="4">
          <tpl fld="2" item="4"/>
          <tpl fld="5" item="16"/>
          <tpl fld="3" item="9"/>
          <tpl fld="0" item="1"/>
        </tpls>
      </n>
      <m>
        <tpls c="4">
          <tpl fld="2" item="4"/>
          <tpl fld="5" item="16"/>
          <tpl fld="3" item="4"/>
          <tpl fld="0" item="1"/>
        </tpls>
      </m>
      <n v="36124555.43" in="0">
        <tpls c="4">
          <tpl fld="2" item="6"/>
          <tpl fld="5" item="16"/>
          <tpl fld="3" item="8"/>
          <tpl fld="0" item="1"/>
        </tpls>
      </n>
      <n v="28627175.469999999" in="0">
        <tpls c="4">
          <tpl fld="2" item="5"/>
          <tpl fld="5" item="16"/>
          <tpl fld="3" item="9"/>
          <tpl fld="0" item="1"/>
        </tpls>
      </n>
      <n v="17270258.579999998" in="0">
        <tpls c="4">
          <tpl fld="2" item="6"/>
          <tpl fld="5" item="16"/>
          <tpl fld="3" item="7"/>
          <tpl fld="0" item="1"/>
        </tpls>
      </n>
      <n v="17474832.68" in="0">
        <tpls c="4">
          <tpl fld="2" item="5"/>
          <tpl fld="5" item="16"/>
          <tpl fld="3" item="6"/>
          <tpl fld="0" item="1"/>
        </tpls>
      </n>
      <n v="13977480.210000001" in="0">
        <tpls c="4">
          <tpl fld="2" item="5"/>
          <tpl fld="5" item="16"/>
          <tpl fld="3" item="7"/>
          <tpl fld="0" item="1"/>
        </tpls>
      </n>
      <n v="45153.35" in="0">
        <tpls c="3">
          <tpl fld="1" item="9"/>
          <tpl fld="4" item="14"/>
          <tpl fld="0" item="0"/>
        </tpls>
      </n>
      <n v="44396.480000000003" in="0">
        <tpls c="3">
          <tpl fld="1" item="8"/>
          <tpl fld="4" item="14"/>
          <tpl fld="0" item="0"/>
        </tpls>
      </n>
      <n v="95669180.230000004" in="0">
        <tpls c="4">
          <tpl fld="2" item="6"/>
          <tpl fld="5" item="16"/>
          <tpl fld="3" item="3"/>
          <tpl fld="0" item="1"/>
        </tpls>
      </n>
      <n v="83231534.5" in="0">
        <tpls c="4">
          <tpl fld="2" item="5"/>
          <tpl fld="5" item="16"/>
          <tpl fld="3" item="3"/>
          <tpl fld="0" item="1"/>
        </tpls>
      </n>
      <n v="19139059.870000001" in="0">
        <tpls c="4">
          <tpl fld="2" item="6"/>
          <tpl fld="5" item="16"/>
          <tpl fld="3" item="6"/>
          <tpl fld="0" item="1"/>
        </tpls>
      </n>
      <m>
        <tpls c="4">
          <tpl fld="2" item="6"/>
          <tpl fld="5" item="16"/>
          <tpl fld="3" item="4"/>
          <tpl fld="0" item="1"/>
        </tpls>
      </m>
      <m>
        <tpls c="4">
          <tpl fld="2" item="6"/>
          <tpl fld="5" item="16"/>
          <tpl fld="3" item="5"/>
          <tpl fld="0" item="1"/>
        </tpls>
      </m>
      <n v="15734809.560000001" in="0">
        <tpls c="4">
          <tpl fld="2" item="5"/>
          <tpl fld="5" item="16"/>
          <tpl fld="3" item="8"/>
          <tpl fld="0" item="1"/>
        </tpls>
      </n>
      <n v="2461117.41" in="0">
        <tpls c="4">
          <tpl fld="2" item="5"/>
          <tpl fld="5" item="16"/>
          <tpl fld="3" item="2"/>
          <tpl fld="0" item="1"/>
        </tpls>
      </n>
      <n v="8351231.21" in="0">
        <tpls c="4">
          <tpl fld="2" item="6"/>
          <tpl fld="5" item="16"/>
          <tpl fld="3" item="0"/>
          <tpl fld="0" item="1"/>
        </tpls>
      </n>
      <n v="202229482.11000001" in="0">
        <tpls c="4">
          <tpl fld="2" item="6"/>
          <tpl fld="5" item="16"/>
          <tpl fld="3" item="1"/>
          <tpl fld="0" item="1"/>
        </tpls>
      </n>
      <n v="1740003.86" in="0">
        <tpls c="4">
          <tpl fld="2" item="6"/>
          <tpl fld="5" item="16"/>
          <tpl fld="3" item="2"/>
          <tpl fld="0" item="1"/>
        </tpls>
      </n>
      <n v="6706697.25" in="0">
        <tpls c="4">
          <tpl fld="2" item="5"/>
          <tpl fld="5" item="16"/>
          <tpl fld="3" item="0"/>
          <tpl fld="0" item="1"/>
        </tpls>
      </n>
      <m>
        <tpls c="4">
          <tpl fld="2" item="5"/>
          <tpl fld="5" item="16"/>
          <tpl fld="3" item="4"/>
          <tpl fld="0" item="1"/>
        </tpls>
      </m>
      <n v="166324565.50999999" in="0">
        <tpls c="4">
          <tpl fld="2" item="5"/>
          <tpl fld="5" item="16"/>
          <tpl fld="3" item="1"/>
          <tpl fld="0" item="1"/>
        </tpls>
      </n>
      <m>
        <tpls c="4">
          <tpl fld="2" item="5"/>
          <tpl fld="5" item="16"/>
          <tpl fld="3" item="5"/>
          <tpl fld="0" item="1"/>
        </tpls>
      </m>
      <n v="43000575" in="0">
        <tpls c="4">
          <tpl fld="2" item="6"/>
          <tpl fld="5" item="16"/>
          <tpl fld="3" item="9"/>
          <tpl fld="0" item="1"/>
        </tpls>
      </n>
      <n v="87894033.430000007" in="0">
        <tpls c="4">
          <tpl fld="2" item="7"/>
          <tpl fld="5" item="16"/>
          <tpl fld="3" item="3"/>
          <tpl fld="0" item="1"/>
        </tpls>
      </n>
      <n v="44521.02" in="0">
        <tpls c="3">
          <tpl fld="1" item="10"/>
          <tpl fld="4" item="14"/>
          <tpl fld="0" item="0"/>
        </tpls>
      </n>
      <n v="14815338.199999999" in="0">
        <tpls c="4">
          <tpl fld="2" item="8"/>
          <tpl fld="5" item="16"/>
          <tpl fld="3" item="7"/>
          <tpl fld="0" item="1"/>
        </tpls>
      </n>
      <n v="8342400.4000000004" in="0">
        <tpls c="4">
          <tpl fld="2" item="7"/>
          <tpl fld="5" item="16"/>
          <tpl fld="3" item="0"/>
          <tpl fld="0" item="1"/>
        </tpls>
      </n>
      <n v="16608863.42" in="0">
        <tpls c="4">
          <tpl fld="2" item="8"/>
          <tpl fld="5" item="16"/>
          <tpl fld="3" item="8"/>
          <tpl fld="0" item="1"/>
        </tpls>
      </n>
      <n v="1703257.64" in="0">
        <tpls c="4">
          <tpl fld="2" item="8"/>
          <tpl fld="5" item="16"/>
          <tpl fld="3" item="2"/>
          <tpl fld="0" item="1"/>
        </tpls>
      </n>
      <n v="1462168.46" in="0">
        <tpls c="4">
          <tpl fld="2" item="7"/>
          <tpl fld="5" item="16"/>
          <tpl fld="3" item="2"/>
          <tpl fld="0" item="1"/>
        </tpls>
      </n>
      <n v="31637248.920000002" in="0">
        <tpls c="4">
          <tpl fld="2" item="8"/>
          <tpl fld="5" item="16"/>
          <tpl fld="3" item="9"/>
          <tpl fld="0" item="1"/>
        </tpls>
      </n>
      <m>
        <tpls c="4">
          <tpl fld="2" item="7"/>
          <tpl fld="5" item="16"/>
          <tpl fld="3" item="5"/>
          <tpl fld="0" item="1"/>
        </tpls>
      </m>
      <n v="45966166.899999999" in="0">
        <tpls c="4">
          <tpl fld="2" item="7"/>
          <tpl fld="5" item="16"/>
          <tpl fld="3" item="9"/>
          <tpl fld="0" item="1"/>
        </tpls>
      </n>
      <n v="167326411.97" in="0">
        <tpls c="4">
          <tpl fld="2" item="8"/>
          <tpl fld="5" item="16"/>
          <tpl fld="3" item="1"/>
          <tpl fld="0" item="1"/>
        </tpls>
      </n>
      <n v="6465238.4699999997" in="0">
        <tpls c="4">
          <tpl fld="2" item="8"/>
          <tpl fld="5" item="16"/>
          <tpl fld="3" item="0"/>
          <tpl fld="0" item="1"/>
        </tpls>
      </n>
      <n v="36419700.57" in="0">
        <tpls c="4">
          <tpl fld="2" item="7"/>
          <tpl fld="5" item="16"/>
          <tpl fld="3" item="8"/>
          <tpl fld="0" item="1"/>
        </tpls>
      </n>
      <n v="192010192.28999999" in="0">
        <tpls c="4">
          <tpl fld="2" item="7"/>
          <tpl fld="5" item="16"/>
          <tpl fld="3" item="1"/>
          <tpl fld="0" item="1"/>
        </tpls>
      </n>
      <n v="21781367.309999999" in="0">
        <tpls c="4">
          <tpl fld="2" item="7"/>
          <tpl fld="5" item="16"/>
          <tpl fld="3" item="6"/>
          <tpl fld="0" item="1"/>
        </tpls>
      </n>
      <m>
        <tpls c="4">
          <tpl fld="2" item="7"/>
          <tpl fld="5" item="16"/>
          <tpl fld="3" item="4"/>
          <tpl fld="0" item="1"/>
        </tpls>
      </m>
      <n v="86478604.950000003" in="0">
        <tpls c="4">
          <tpl fld="2" item="8"/>
          <tpl fld="5" item="16"/>
          <tpl fld="3" item="3"/>
          <tpl fld="0" item="1"/>
        </tpls>
      </n>
      <n v="20948943.219999999" in="0">
        <tpls c="4">
          <tpl fld="2" item="8"/>
          <tpl fld="5" item="16"/>
          <tpl fld="3" item="6"/>
          <tpl fld="0" item="1"/>
        </tpls>
      </n>
      <m>
        <tpls c="4">
          <tpl fld="2" item="8"/>
          <tpl fld="5" item="16"/>
          <tpl fld="3" item="4"/>
          <tpl fld="0" item="1"/>
        </tpls>
      </m>
      <n v="18653363.149999999" in="0">
        <tpls c="4">
          <tpl fld="2" item="7"/>
          <tpl fld="5" item="16"/>
          <tpl fld="3" item="7"/>
          <tpl fld="0" item="1"/>
        </tpls>
      </n>
      <m>
        <tpls c="4">
          <tpl fld="2" item="8"/>
          <tpl fld="5" item="16"/>
          <tpl fld="3" item="5"/>
          <tpl fld="0" item="1"/>
        </tpls>
      </m>
      <n v="187733072.66" in="0">
        <tpls c="4">
          <tpl fld="2" item="9"/>
          <tpl fld="5" item="16"/>
          <tpl fld="3" item="1"/>
          <tpl fld="0" item="1"/>
        </tpls>
      </n>
      <n v="34194124.75" in="0">
        <tpls c="4">
          <tpl fld="2" item="9"/>
          <tpl fld="5" item="16"/>
          <tpl fld="3" item="8"/>
          <tpl fld="0" item="1"/>
        </tpls>
      </n>
      <n v="1158017.6299999999" in="0">
        <tpls c="4">
          <tpl fld="2" item="9"/>
          <tpl fld="5" item="16"/>
          <tpl fld="3" item="2"/>
          <tpl fld="0" item="1"/>
        </tpls>
      </n>
      <m>
        <tpls c="4">
          <tpl fld="2" item="9"/>
          <tpl fld="5" item="16"/>
          <tpl fld="3" item="4"/>
          <tpl fld="0" item="1"/>
        </tpls>
      </m>
      <n v="8697127.6999999993" in="0">
        <tpls c="4">
          <tpl fld="2" item="9"/>
          <tpl fld="5" item="16"/>
          <tpl fld="3" item="0"/>
          <tpl fld="0" item="1"/>
        </tpls>
      </n>
      <n v="48461590.810000002" in="0">
        <tpls c="4">
          <tpl fld="2" item="9"/>
          <tpl fld="5" item="16"/>
          <tpl fld="3" item="9"/>
          <tpl fld="0" item="1"/>
        </tpls>
      </n>
      <n v="17910562.539999999" in="0">
        <tpls c="4">
          <tpl fld="2" item="9"/>
          <tpl fld="5" item="16"/>
          <tpl fld="3" item="7"/>
          <tpl fld="0" item="1"/>
        </tpls>
      </n>
      <n v="88347665.209999993" in="0">
        <tpls c="4">
          <tpl fld="2" item="9"/>
          <tpl fld="5" item="16"/>
          <tpl fld="3" item="3"/>
          <tpl fld="0" item="1"/>
        </tpls>
      </n>
      <m>
        <tpls c="4">
          <tpl fld="2" item="9"/>
          <tpl fld="5" item="16"/>
          <tpl fld="3" item="5"/>
          <tpl fld="0" item="1"/>
        </tpls>
      </m>
      <n v="23209099.649999999" in="0">
        <tpls c="4">
          <tpl fld="2" item="9"/>
          <tpl fld="5" item="16"/>
          <tpl fld="3" item="6"/>
          <tpl fld="0" item="1"/>
        </tpls>
      </n>
      <n v="44200.639999999999" in="0">
        <tpls c="3">
          <tpl fld="1" item="11"/>
          <tpl fld="4" item="14"/>
          <tpl fld="0" item="0"/>
        </tpls>
      </n>
      <n v="18402477.329999998" in="0">
        <tpls c="4">
          <tpl fld="2" item="10"/>
          <tpl fld="5" item="16"/>
          <tpl fld="3" item="7"/>
          <tpl fld="0" item="1"/>
        </tpls>
      </n>
      <n v="38822087.270000003" in="0">
        <tpls c="4">
          <tpl fld="2" item="10"/>
          <tpl fld="5" item="16"/>
          <tpl fld="3" item="8"/>
          <tpl fld="0" item="1"/>
        </tpls>
      </n>
      <n v="184024872.09999999" in="0">
        <tpls c="4">
          <tpl fld="2" item="10"/>
          <tpl fld="5" item="16"/>
          <tpl fld="3" item="1"/>
          <tpl fld="0" item="1"/>
        </tpls>
      </n>
      <m>
        <tpls c="4">
          <tpl fld="2" item="10"/>
          <tpl fld="5" item="16"/>
          <tpl fld="3" item="5"/>
          <tpl fld="0" item="1"/>
        </tpls>
      </m>
      <n v="8480730.8699999992" in="0">
        <tpls c="4">
          <tpl fld="2" item="10"/>
          <tpl fld="5" item="16"/>
          <tpl fld="3" item="0"/>
          <tpl fld="0" item="1"/>
        </tpls>
      </n>
      <n v="918086.71" in="0">
        <tpls c="4">
          <tpl fld="2" item="10"/>
          <tpl fld="5" item="16"/>
          <tpl fld="3" item="2"/>
          <tpl fld="0" item="1"/>
        </tpls>
      </n>
      <n v="91932553.439999998" in="0">
        <tpls c="4">
          <tpl fld="2" item="10"/>
          <tpl fld="5" item="16"/>
          <tpl fld="3" item="3"/>
          <tpl fld="0" item="1"/>
        </tpls>
      </n>
      <n v="23944656.32" in="0">
        <tpls c="4">
          <tpl fld="2" item="10"/>
          <tpl fld="5" item="16"/>
          <tpl fld="3" item="6"/>
          <tpl fld="0" item="1"/>
        </tpls>
      </n>
      <m>
        <tpls c="4">
          <tpl fld="2" item="10"/>
          <tpl fld="5" item="16"/>
          <tpl fld="3" item="4"/>
          <tpl fld="0" item="1"/>
        </tpls>
      </m>
      <n v="52315762.289999999" in="0">
        <tpls c="4">
          <tpl fld="2" item="10"/>
          <tpl fld="5" item="16"/>
          <tpl fld="3" item="9"/>
          <tpl fld="0" item="1"/>
        </tpls>
      </n>
      <n v="43768.72" in="0">
        <tpls c="3">
          <tpl fld="1" item="12"/>
          <tpl fld="4" item="14"/>
          <tpl fld="0" item="0"/>
        </tpls>
      </n>
      <n v="94206020.230000004" in="0">
        <tpls c="4">
          <tpl fld="2" item="11"/>
          <tpl fld="5" item="16"/>
          <tpl fld="3" item="3"/>
          <tpl fld="0" item="1"/>
        </tpls>
      </n>
      <m>
        <tpls c="4">
          <tpl fld="2" item="11"/>
          <tpl fld="5" item="16"/>
          <tpl fld="3" item="5"/>
          <tpl fld="0" item="1"/>
        </tpls>
      </m>
      <n v="188469512.25" in="0">
        <tpls c="4">
          <tpl fld="2" item="11"/>
          <tpl fld="5" item="16"/>
          <tpl fld="3" item="1"/>
          <tpl fld="0" item="1"/>
        </tpls>
      </n>
      <n v="52779261.340000004" in="0">
        <tpls c="4">
          <tpl fld="2" item="11"/>
          <tpl fld="5" item="16"/>
          <tpl fld="3" item="9"/>
          <tpl fld="0" item="1"/>
        </tpls>
      </n>
      <m>
        <tpls c="4">
          <tpl fld="2" item="11"/>
          <tpl fld="5" item="16"/>
          <tpl fld="3" item="4"/>
          <tpl fld="0" item="1"/>
        </tpls>
      </m>
      <n v="18805717.280000001" in="0">
        <tpls c="4">
          <tpl fld="2" item="11"/>
          <tpl fld="5" item="16"/>
          <tpl fld="3" item="7"/>
          <tpl fld="0" item="1"/>
        </tpls>
      </n>
      <n v="25837532.329999998" in="0">
        <tpls c="4">
          <tpl fld="2" item="11"/>
          <tpl fld="5" item="16"/>
          <tpl fld="3" item="6"/>
          <tpl fld="0" item="1"/>
        </tpls>
      </n>
      <n v="6959918.9199999999" in="0">
        <tpls c="4">
          <tpl fld="2" item="11"/>
          <tpl fld="5" item="16"/>
          <tpl fld="3" item="0"/>
          <tpl fld="0" item="1"/>
        </tpls>
      </n>
      <n v="31195063.399999999" in="0">
        <tpls c="4">
          <tpl fld="2" item="11"/>
          <tpl fld="5" item="16"/>
          <tpl fld="3" item="8"/>
          <tpl fld="0" item="1"/>
        </tpls>
      </n>
      <n v="1303941.3500000001" in="0">
        <tpls c="4">
          <tpl fld="2" item="11"/>
          <tpl fld="5" item="16"/>
          <tpl fld="3" item="2"/>
          <tpl fld="0" item="1"/>
        </tpls>
      </n>
      <n v="43196.160000000003" in="0">
        <tpls c="3">
          <tpl fld="1" item="13"/>
          <tpl fld="4" item="14"/>
          <tpl fld="0" item="0"/>
        </tpls>
      </n>
      <n v="977986.9" in="0">
        <tpls c="4">
          <tpl fld="2" item="12"/>
          <tpl fld="5" item="16"/>
          <tpl fld="3" item="2"/>
          <tpl fld="0" item="1"/>
        </tpls>
      </n>
      <n v="56609324.530000001" in="0">
        <tpls c="4">
          <tpl fld="2" item="12"/>
          <tpl fld="5" item="16"/>
          <tpl fld="3" item="9"/>
          <tpl fld="0" item="1"/>
        </tpls>
      </n>
      <m>
        <tpls c="4">
          <tpl fld="2" item="12"/>
          <tpl fld="5" item="16"/>
          <tpl fld="3" item="4"/>
          <tpl fld="0" item="1"/>
        </tpls>
      </m>
      <n v="7855052.9100000001" in="0">
        <tpls c="4">
          <tpl fld="2" item="12"/>
          <tpl fld="5" item="16"/>
          <tpl fld="3" item="0"/>
          <tpl fld="0" item="1"/>
        </tpls>
      </n>
      <n v="40823438.270000003" in="0">
        <tpls c="4">
          <tpl fld="2" item="12"/>
          <tpl fld="5" item="16"/>
          <tpl fld="3" item="8"/>
          <tpl fld="0" item="1"/>
        </tpls>
      </n>
      <n v="19019345.129999999" in="0">
        <tpls c="4">
          <tpl fld="2" item="12"/>
          <tpl fld="5" item="16"/>
          <tpl fld="3" item="7"/>
          <tpl fld="0" item="1"/>
        </tpls>
      </n>
      <n v="108793315.95" in="0">
        <tpls c="4">
          <tpl fld="2" item="12"/>
          <tpl fld="5" item="16"/>
          <tpl fld="3" item="3"/>
          <tpl fld="0" item="1"/>
        </tpls>
      </n>
      <m>
        <tpls c="4">
          <tpl fld="2" item="12"/>
          <tpl fld="5" item="16"/>
          <tpl fld="3" item="5"/>
          <tpl fld="0" item="1"/>
        </tpls>
      </m>
      <n v="24810167.399999999" in="0">
        <tpls c="4">
          <tpl fld="2" item="12"/>
          <tpl fld="5" item="16"/>
          <tpl fld="3" item="6"/>
          <tpl fld="0" item="1"/>
        </tpls>
      </n>
      <n v="203649302.74000001" in="0">
        <tpls c="4">
          <tpl fld="2" item="12"/>
          <tpl fld="5" item="16"/>
          <tpl fld="3" item="1"/>
          <tpl fld="0" item="1"/>
        </tpls>
      </n>
      <n v="42724.83" in="0">
        <tpls c="3">
          <tpl fld="1" item="14"/>
          <tpl fld="4" item="14"/>
          <tpl fld="0" item="0"/>
        </tpls>
      </n>
      <n v="66745059.520000003" in="0">
        <tpls c="4">
          <tpl fld="2" item="13"/>
          <tpl fld="5" item="16"/>
          <tpl fld="3" item="9"/>
          <tpl fld="0" item="1"/>
        </tpls>
      </n>
      <n v="26307742.620000001" in="0">
        <tpls c="4">
          <tpl fld="2" item="13"/>
          <tpl fld="5" item="16"/>
          <tpl fld="3" item="6"/>
          <tpl fld="0" item="1"/>
        </tpls>
      </n>
      <n v="111209267.04000001" in="0">
        <tpls c="4">
          <tpl fld="2" item="13"/>
          <tpl fld="5" item="16"/>
          <tpl fld="3" item="3"/>
          <tpl fld="0" item="1"/>
        </tpls>
      </n>
      <m>
        <tpls c="4">
          <tpl fld="2" item="13"/>
          <tpl fld="5" item="16"/>
          <tpl fld="3" item="5"/>
          <tpl fld="0" item="1"/>
        </tpls>
      </m>
      <n v="8583703.5700000003" in="0">
        <tpls c="4">
          <tpl fld="2" item="13"/>
          <tpl fld="5" item="16"/>
          <tpl fld="3" item="0"/>
          <tpl fld="0" item="1"/>
        </tpls>
      </n>
      <n v="1158406.45" in="0">
        <tpls c="4">
          <tpl fld="2" item="13"/>
          <tpl fld="5" item="16"/>
          <tpl fld="3" item="2"/>
          <tpl fld="0" item="1"/>
        </tpls>
      </n>
      <n v="208751236.97" in="0">
        <tpls c="4">
          <tpl fld="2" item="13"/>
          <tpl fld="5" item="16"/>
          <tpl fld="3" item="1"/>
          <tpl fld="0" item="1"/>
        </tpls>
      </n>
      <n v="19430108.530000001" in="0">
        <tpls c="4">
          <tpl fld="2" item="13"/>
          <tpl fld="5" item="16"/>
          <tpl fld="3" item="7"/>
          <tpl fld="0" item="1"/>
        </tpls>
      </n>
      <n v="39057592.259999998" in="0">
        <tpls c="4">
          <tpl fld="2" item="13"/>
          <tpl fld="5" item="16"/>
          <tpl fld="3" item="8"/>
          <tpl fld="0" item="1"/>
        </tpls>
      </n>
      <m>
        <tpls c="4">
          <tpl fld="2" item="13"/>
          <tpl fld="5" item="16"/>
          <tpl fld="3" item="4"/>
          <tpl fld="0" item="1"/>
        </tpls>
      </m>
      <n v="42989.19" in="0">
        <tpls c="3">
          <tpl fld="1" item="15"/>
          <tpl fld="4" item="14"/>
          <tpl fld="0" item="0"/>
        </tpls>
      </n>
      <n v="9175367.25" in="0">
        <tpls c="4">
          <tpl fld="2" item="14"/>
          <tpl fld="5" item="16"/>
          <tpl fld="3" item="0"/>
          <tpl fld="0" item="1"/>
        </tpls>
      </n>
      <n v="21851215.93" in="0">
        <tpls c="4">
          <tpl fld="2" item="14"/>
          <tpl fld="5" item="16"/>
          <tpl fld="3" item="7"/>
          <tpl fld="0" item="1"/>
        </tpls>
      </n>
      <n v="27771482.420000002" in="0">
        <tpls c="4">
          <tpl fld="2" item="14"/>
          <tpl fld="5" item="16"/>
          <tpl fld="3" item="6"/>
          <tpl fld="0" item="1"/>
        </tpls>
      </n>
      <n v="219028584.13999999" in="0">
        <tpls c="4">
          <tpl fld="2" item="14"/>
          <tpl fld="5" item="16"/>
          <tpl fld="3" item="1"/>
          <tpl fld="0" item="1"/>
        </tpls>
      </n>
      <m>
        <tpls c="4">
          <tpl fld="2" item="14"/>
          <tpl fld="5" item="16"/>
          <tpl fld="3" item="5"/>
          <tpl fld="0" item="1"/>
        </tpls>
      </m>
      <n v="16714570.619999999" in="0">
        <tpls c="4">
          <tpl fld="2" item="14"/>
          <tpl fld="5" item="16"/>
          <tpl fld="3" item="4"/>
          <tpl fld="0" item="1"/>
        </tpls>
      </n>
      <n v="1169359.6200000001" in="0">
        <tpls c="4">
          <tpl fld="2" item="14"/>
          <tpl fld="5" item="16"/>
          <tpl fld="3" item="2"/>
          <tpl fld="0" item="1"/>
        </tpls>
      </n>
      <n v="43156715.159999996" in="0">
        <tpls c="4">
          <tpl fld="2" item="14"/>
          <tpl fld="5" item="16"/>
          <tpl fld="3" item="8"/>
          <tpl fld="0" item="1"/>
        </tpls>
      </n>
      <n v="69685826.219999999" in="0">
        <tpls c="4">
          <tpl fld="2" item="14"/>
          <tpl fld="5" item="16"/>
          <tpl fld="3" item="9"/>
          <tpl fld="0" item="1"/>
        </tpls>
      </n>
      <n v="120110054.5" in="0">
        <tpls c="4">
          <tpl fld="2" item="14"/>
          <tpl fld="5" item="16"/>
          <tpl fld="3" item="3"/>
          <tpl fld="0" item="1"/>
        </tpls>
      </n>
      <n v="43462.94" in="0">
        <tpls c="3">
          <tpl fld="1" item="16"/>
          <tpl fld="4" item="14"/>
          <tpl fld="0" item="0"/>
        </tpls>
      </n>
      <n v="1062806.1200000001" in="0">
        <tpls c="4">
          <tpl fld="2" item="15"/>
          <tpl fld="5" item="16"/>
          <tpl fld="3" item="2"/>
          <tpl fld="0" item="1"/>
        </tpls>
      </n>
      <n v="118960973.68000001" in="0">
        <tpls c="4">
          <tpl fld="2" item="15"/>
          <tpl fld="5" item="16"/>
          <tpl fld="3" item="3"/>
          <tpl fld="0" item="1"/>
        </tpls>
      </n>
      <n v="8287131.4800000004" in="0">
        <tpls c="4">
          <tpl fld="2" item="15"/>
          <tpl fld="5" item="16"/>
          <tpl fld="3" item="0"/>
          <tpl fld="0" item="1"/>
        </tpls>
      </n>
      <m>
        <tpls c="4">
          <tpl fld="2" item="15"/>
          <tpl fld="5" item="16"/>
          <tpl fld="3" item="5"/>
          <tpl fld="0" item="1"/>
        </tpls>
      </m>
      <n v="16424342.880000001" in="0">
        <tpls c="4">
          <tpl fld="2" item="15"/>
          <tpl fld="5" item="16"/>
          <tpl fld="3" item="4"/>
          <tpl fld="0" item="1"/>
        </tpls>
      </n>
      <n v="29345235.969999999" in="0">
        <tpls c="4">
          <tpl fld="2" item="15"/>
          <tpl fld="5" item="16"/>
          <tpl fld="3" item="6"/>
          <tpl fld="0" item="1"/>
        </tpls>
      </n>
      <n v="26274617.399999999" in="0">
        <tpls c="4">
          <tpl fld="2" item="15"/>
          <tpl fld="5" item="16"/>
          <tpl fld="3" item="8"/>
          <tpl fld="0" item="1"/>
        </tpls>
      </n>
      <n v="68395465.379999995" in="0">
        <tpls c="4">
          <tpl fld="2" item="15"/>
          <tpl fld="5" item="16"/>
          <tpl fld="3" item="9"/>
          <tpl fld="0" item="1"/>
        </tpls>
      </n>
      <n v="240956155.72999999" in="0">
        <tpls c="4">
          <tpl fld="2" item="15"/>
          <tpl fld="5" item="16"/>
          <tpl fld="3" item="1"/>
          <tpl fld="0" item="1"/>
        </tpls>
      </n>
      <n v="22067736.18" in="0">
        <tpls c="4">
          <tpl fld="2" item="15"/>
          <tpl fld="5" item="16"/>
          <tpl fld="3" item="7"/>
          <tpl fld="0" item="1"/>
        </tpls>
      </n>
      <n v="44431.040000000001" in="0">
        <tpls c="3">
          <tpl fld="1" item="17"/>
          <tpl fld="4" item="14"/>
          <tpl fld="0" item="0"/>
        </tpls>
      </n>
      <n v="239813290.08000001" in="0">
        <tpls c="4">
          <tpl fld="2" item="16"/>
          <tpl fld="5" item="16"/>
          <tpl fld="3" item="1"/>
          <tpl fld="0" item="1"/>
        </tpls>
      </n>
      <n v="23486195.629999999" in="0">
        <tpls c="4">
          <tpl fld="2" item="16"/>
          <tpl fld="5" item="16"/>
          <tpl fld="3" item="4"/>
          <tpl fld="0" item="1"/>
        </tpls>
      </n>
      <n v="46298.38" in="0">
        <tpls c="3">
          <tpl fld="1" item="18"/>
          <tpl fld="4" item="14"/>
          <tpl fld="0" item="0"/>
        </tpls>
      </n>
      <n v="8057272.0899999999" in="0">
        <tpls c="4">
          <tpl fld="2" item="16"/>
          <tpl fld="5" item="16"/>
          <tpl fld="3" item="0"/>
          <tpl fld="0" item="1"/>
        </tpls>
      </n>
      <n v="1127388.3600000001" in="0">
        <tpls c="4">
          <tpl fld="2" item="16"/>
          <tpl fld="5" item="16"/>
          <tpl fld="3" item="2"/>
          <tpl fld="0" item="1"/>
        </tpls>
      </n>
      <n v="67112805.739999995" in="0">
        <tpls c="4">
          <tpl fld="2" item="16"/>
          <tpl fld="5" item="16"/>
          <tpl fld="3" item="9"/>
          <tpl fld="0" item="1"/>
        </tpls>
      </n>
      <n v="23312465.079999998" in="0">
        <tpls c="4">
          <tpl fld="2" item="16"/>
          <tpl fld="5" item="16"/>
          <tpl fld="3" item="8"/>
          <tpl fld="0" item="1"/>
        </tpls>
      </n>
      <n v="122140282.47" in="0">
        <tpls c="4">
          <tpl fld="2" item="16"/>
          <tpl fld="5" item="16"/>
          <tpl fld="3" item="3"/>
          <tpl fld="0" item="1"/>
        </tpls>
      </n>
      <n v="21662757.129999999" in="0">
        <tpls c="4">
          <tpl fld="2" item="16"/>
          <tpl fld="5" item="16"/>
          <tpl fld="3" item="7"/>
          <tpl fld="0" item="1"/>
        </tpls>
      </n>
      <m>
        <tpls c="4">
          <tpl fld="2" item="16"/>
          <tpl fld="5" item="16"/>
          <tpl fld="3" item="5"/>
          <tpl fld="0" item="1"/>
        </tpls>
      </m>
      <n v="22927873.469999999" in="0">
        <tpls c="4">
          <tpl fld="2" item="16"/>
          <tpl fld="5" item="16"/>
          <tpl fld="3" item="6"/>
          <tpl fld="0" item="1"/>
        </tpls>
      </n>
      <n v="30637229.43" in="0">
        <tpls c="4">
          <tpl fld="2" item="17"/>
          <tpl fld="5" item="16"/>
          <tpl fld="3" item="6"/>
          <tpl fld="0" item="1"/>
        </tpls>
      </n>
      <n v="24597224.399999999" in="0">
        <tpls c="4">
          <tpl fld="2" item="17"/>
          <tpl fld="5" item="16"/>
          <tpl fld="3" item="8"/>
          <tpl fld="0" item="1"/>
        </tpls>
      </n>
      <n v="122040743.81" in="0">
        <tpls c="4">
          <tpl fld="2" item="17"/>
          <tpl fld="5" item="16"/>
          <tpl fld="3" item="3"/>
          <tpl fld="0" item="1"/>
        </tpls>
      </n>
      <n v="72202127.909999996" in="0">
        <tpls c="4">
          <tpl fld="2" item="17"/>
          <tpl fld="5" item="16"/>
          <tpl fld="3" item="9"/>
          <tpl fld="0" item="1"/>
        </tpls>
      </n>
      <n v="2137243.7400000002" in="0">
        <tpls c="4">
          <tpl fld="2" item="17"/>
          <tpl fld="5" item="16"/>
          <tpl fld="3" item="4"/>
          <tpl fld="0" item="1"/>
        </tpls>
      </n>
      <n v="1153338.5900000001" in="0">
        <tpls c="4">
          <tpl fld="2" item="17"/>
          <tpl fld="5" item="16"/>
          <tpl fld="3" item="2"/>
          <tpl fld="0" item="1"/>
        </tpls>
      </n>
      <n v="260042362.02000001" in="0">
        <tpls c="4">
          <tpl fld="2" item="17"/>
          <tpl fld="5" item="16"/>
          <tpl fld="3" item="1"/>
          <tpl fld="0" item="1"/>
        </tpls>
      </n>
      <n v="23687780.280000001" in="0">
        <tpls c="4">
          <tpl fld="2" item="17"/>
          <tpl fld="5" item="16"/>
          <tpl fld="3" item="7"/>
          <tpl fld="0" item="1"/>
        </tpls>
      </n>
      <n v="8370865.8300000001" in="0">
        <tpls c="4">
          <tpl fld="2" item="17"/>
          <tpl fld="5" item="16"/>
          <tpl fld="3" item="0"/>
          <tpl fld="0" item="1"/>
        </tpls>
      </n>
      <m>
        <tpls c="4">
          <tpl fld="2" item="17"/>
          <tpl fld="5" item="16"/>
          <tpl fld="3" item="5"/>
          <tpl fld="0" item="1"/>
        </tpls>
      </m>
      <n v="47564.76" in="0">
        <tpls c="3">
          <tpl fld="1" item="19"/>
          <tpl fld="4" item="14"/>
          <tpl fld="0" item="0"/>
        </tpls>
      </n>
      <n v="75891577.049999997" in="0">
        <tpls c="4">
          <tpl fld="2" item="18"/>
          <tpl fld="5" item="16"/>
          <tpl fld="3" item="9"/>
          <tpl fld="0" item="1"/>
        </tpls>
      </n>
      <n v="269831814.56999999" in="0">
        <tpls c="4">
          <tpl fld="2" item="18"/>
          <tpl fld="5" item="16"/>
          <tpl fld="3" item="1"/>
          <tpl fld="0" item="1"/>
        </tpls>
      </n>
      <n v="2309731.4300000002" in="0">
        <tpls c="4">
          <tpl fld="2" item="18"/>
          <tpl fld="5" item="16"/>
          <tpl fld="3" item="2"/>
          <tpl fld="0" item="1"/>
        </tpls>
      </n>
      <n v="128888951.14" in="0">
        <tpls c="4">
          <tpl fld="2" item="18"/>
          <tpl fld="5" item="16"/>
          <tpl fld="3" item="3"/>
          <tpl fld="0" item="1"/>
        </tpls>
      </n>
      <n v="49017.45" in="0">
        <tpls c="3">
          <tpl fld="1" item="20"/>
          <tpl fld="4" item="14"/>
          <tpl fld="0" item="0"/>
        </tpls>
      </n>
      <n v="24806834.23" in="0">
        <tpls c="4">
          <tpl fld="2" item="18"/>
          <tpl fld="5" item="16"/>
          <tpl fld="3" item="7"/>
          <tpl fld="0" item="1"/>
        </tpls>
      </n>
      <n v="8614539.2100000009" in="0">
        <tpls c="4">
          <tpl fld="2" item="18"/>
          <tpl fld="5" item="16"/>
          <tpl fld="3" item="0"/>
          <tpl fld="0" item="1"/>
        </tpls>
      </n>
      <n v="29512239.57" in="0">
        <tpls c="4">
          <tpl fld="2" item="18"/>
          <tpl fld="5" item="16"/>
          <tpl fld="3" item="6"/>
          <tpl fld="0" item="1"/>
        </tpls>
      </n>
      <n v="385199.6" in="0">
        <tpls c="4">
          <tpl fld="2" item="18"/>
          <tpl fld="5" item="16"/>
          <tpl fld="3" item="5"/>
          <tpl fld="0" item="1"/>
        </tpls>
      </n>
      <n v="1582101.18" in="0">
        <tpls c="4">
          <tpl fld="2" item="18"/>
          <tpl fld="5" item="16"/>
          <tpl fld="3" item="4"/>
          <tpl fld="0" item="1"/>
        </tpls>
      </n>
      <n v="27997492.210000001" in="0">
        <tpls c="4">
          <tpl fld="2" item="18"/>
          <tpl fld="5" item="16"/>
          <tpl fld="3" item="8"/>
          <tpl fld="0" item="1"/>
        </tpls>
      </n>
      <n v="106316.93" in="0">
        <tpls c="4">
          <tpl fld="2" item="19"/>
          <tpl fld="5" item="16"/>
          <tpl fld="3" item="4"/>
          <tpl fld="0" item="1"/>
        </tpls>
      </n>
      <n v="8983453.6199999992" in="0">
        <tpls c="4">
          <tpl fld="2" item="19"/>
          <tpl fld="5" item="16"/>
          <tpl fld="3" item="0"/>
          <tpl fld="0" item="1"/>
        </tpls>
      </n>
      <n v="138106573.97" in="0">
        <tpls c="4">
          <tpl fld="2" item="19"/>
          <tpl fld="5" item="16"/>
          <tpl fld="3" item="3"/>
          <tpl fld="0" item="1"/>
        </tpls>
      </n>
      <n v="50199.360000000001" in="0">
        <tpls c="3">
          <tpl fld="1" item="21"/>
          <tpl fld="4" item="14"/>
          <tpl fld="0" item="0"/>
        </tpls>
      </n>
      <n v="26091618.030000001" in="0">
        <tpls c="4">
          <tpl fld="2" item="19"/>
          <tpl fld="5" item="16"/>
          <tpl fld="3" item="7"/>
          <tpl fld="0" item="1"/>
        </tpls>
      </n>
      <n v="293154222.49000001" in="0">
        <tpls c="4">
          <tpl fld="2" item="19"/>
          <tpl fld="5" item="16"/>
          <tpl fld="3" item="1"/>
          <tpl fld="0" item="1"/>
        </tpls>
      </n>
      <n v="27904603.57" in="0">
        <tpls c="4">
          <tpl fld="2" item="19"/>
          <tpl fld="5" item="16"/>
          <tpl fld="3" item="8"/>
          <tpl fld="0" item="1"/>
        </tpls>
      </n>
      <n v="1293277.1100000001" in="0">
        <tpls c="4">
          <tpl fld="2" item="19"/>
          <tpl fld="5" item="16"/>
          <tpl fld="3" item="2"/>
          <tpl fld="0" item="1"/>
        </tpls>
      </n>
      <n v="762913.28000000003" in="0">
        <tpls c="4">
          <tpl fld="2" item="19"/>
          <tpl fld="5" item="16"/>
          <tpl fld="3" item="5"/>
          <tpl fld="0" item="1"/>
        </tpls>
      </n>
      <n v="29389950.309999999" in="0">
        <tpls c="4">
          <tpl fld="2" item="19"/>
          <tpl fld="5" item="16"/>
          <tpl fld="3" item="6"/>
          <tpl fld="0" item="1"/>
        </tpls>
      </n>
      <n v="85889853.659999996" in="0">
        <tpls c="4">
          <tpl fld="2" item="19"/>
          <tpl fld="5" item="16"/>
          <tpl fld="3" item="9"/>
          <tpl fld="0" item="1"/>
        </tpls>
      </n>
      <n v="50996.18" in="0">
        <tpls c="3">
          <tpl fld="1" item="22"/>
          <tpl fld="4" item="14"/>
          <tpl fld="0" item="0"/>
        </tpls>
      </n>
      <n v="1550241.56" in="0">
        <tpls c="4">
          <tpl fld="2" item="20"/>
          <tpl fld="5" item="16"/>
          <tpl fld="3" item="2"/>
          <tpl fld="0" item="1"/>
        </tpls>
      </n>
      <n v="8887.2099999999991" in="0">
        <tpls c="4">
          <tpl fld="2" item="20"/>
          <tpl fld="5" item="16"/>
          <tpl fld="3" item="4"/>
          <tpl fld="0" item="1"/>
        </tpls>
      </n>
      <n v="30919943.34" in="0">
        <tpls c="4">
          <tpl fld="2" item="20"/>
          <tpl fld="5" item="16"/>
          <tpl fld="3" item="8"/>
          <tpl fld="0" item="1"/>
        </tpls>
      </n>
      <n v="95618116.040000007" in="0">
        <tpls c="4">
          <tpl fld="2" item="20"/>
          <tpl fld="5" item="16"/>
          <tpl fld="3" item="9"/>
          <tpl fld="0" item="1"/>
        </tpls>
      </n>
      <n v="141279097.41999999" in="0">
        <tpls c="4">
          <tpl fld="2" item="20"/>
          <tpl fld="5" item="16"/>
          <tpl fld="3" item="3"/>
          <tpl fld="0" item="1"/>
        </tpls>
      </n>
      <n v="1056596.8400000001" in="0">
        <tpls c="4">
          <tpl fld="2" item="20"/>
          <tpl fld="5" item="16"/>
          <tpl fld="3" item="5"/>
          <tpl fld="0" item="1"/>
        </tpls>
      </n>
      <n v="9177721.3900000006" in="0">
        <tpls c="4">
          <tpl fld="2" item="20"/>
          <tpl fld="5" item="16"/>
          <tpl fld="3" item="0"/>
          <tpl fld="0" item="1"/>
        </tpls>
      </n>
      <n v="30715610.390000001" in="0">
        <tpls c="4">
          <tpl fld="2" item="20"/>
          <tpl fld="5" item="16"/>
          <tpl fld="3" item="6"/>
          <tpl fld="0" item="1"/>
        </tpls>
      </n>
      <n v="310071397.5" in="0">
        <tpls c="4">
          <tpl fld="2" item="20"/>
          <tpl fld="5" item="16"/>
          <tpl fld="3" item="1"/>
          <tpl fld="0" item="1"/>
        </tpls>
      </n>
      <n v="27669005.77" in="0">
        <tpls c="4">
          <tpl fld="2" item="20"/>
          <tpl fld="5" item="16"/>
          <tpl fld="3" item="7"/>
          <tpl fld="0" item="1"/>
        </tpls>
      </n>
      <n v="34414849.479999997" in="0">
        <tpls c="4">
          <tpl fld="2" item="21"/>
          <tpl fld="5" item="16"/>
          <tpl fld="3" item="8"/>
          <tpl fld="0" item="1"/>
        </tpls>
      </n>
      <n v="990197.7" in="0">
        <tpls c="4">
          <tpl fld="2" item="21"/>
          <tpl fld="5" item="16"/>
          <tpl fld="3" item="5"/>
          <tpl fld="0" item="1"/>
        </tpls>
      </n>
      <n v="119530820.38" in="0">
        <tpls c="4">
          <tpl fld="2" item="21"/>
          <tpl fld="5" item="16"/>
          <tpl fld="3" item="9"/>
          <tpl fld="0" item="1"/>
        </tpls>
      </n>
      <n v="148847166.34999999" in="0">
        <tpls c="4">
          <tpl fld="2" item="21"/>
          <tpl fld="5" item="16"/>
          <tpl fld="3" item="3"/>
          <tpl fld="0" item="1"/>
        </tpls>
      </n>
      <n v="10151614.140000001" in="0">
        <tpls c="4">
          <tpl fld="2" item="21"/>
          <tpl fld="5" item="16"/>
          <tpl fld="3" item="0"/>
          <tpl fld="0" item="1"/>
        </tpls>
      </n>
      <n v="31594049.640000001" in="0">
        <tpls c="4">
          <tpl fld="2" item="21"/>
          <tpl fld="5" item="16"/>
          <tpl fld="3" item="6"/>
          <tpl fld="0" item="1"/>
        </tpls>
      </n>
      <n v="1840259.15" in="0">
        <tpls c="4">
          <tpl fld="2" item="21"/>
          <tpl fld="5" item="16"/>
          <tpl fld="3" item="2"/>
          <tpl fld="0" item="1"/>
        </tpls>
      </n>
      <n v="332752712.07999998" in="0">
        <tpls c="4">
          <tpl fld="2" item="21"/>
          <tpl fld="5" item="16"/>
          <tpl fld="3" item="1"/>
          <tpl fld="0" item="1"/>
        </tpls>
      </n>
      <n v="30486021.789999999" in="0">
        <tpls c="4">
          <tpl fld="2" item="21"/>
          <tpl fld="5" item="16"/>
          <tpl fld="3" item="7"/>
          <tpl fld="0" item="1"/>
        </tpls>
      </n>
      <m>
        <tpls c="4">
          <tpl fld="2" item="21"/>
          <tpl fld="5" item="16"/>
          <tpl fld="3" item="4"/>
          <tpl fld="0" item="1"/>
        </tpls>
      </m>
      <n v="53239.74" in="0">
        <tpls c="3">
          <tpl fld="1" item="23"/>
          <tpl fld="4" item="14"/>
          <tpl fld="0" item="0"/>
        </tpls>
      </n>
      <n v="32310408.449999999" in="0">
        <tpls c="4">
          <tpl fld="2" item="22"/>
          <tpl fld="5" item="16"/>
          <tpl fld="3" item="7"/>
          <tpl fld="0" item="1"/>
        </tpls>
      </n>
      <n v="1215846.43" in="0">
        <tpls c="4">
          <tpl fld="2" item="22"/>
          <tpl fld="5" item="16"/>
          <tpl fld="3" item="5"/>
          <tpl fld="0" item="1"/>
        </tpls>
      </n>
      <n v="153305395.66" in="0">
        <tpls c="4">
          <tpl fld="2" item="22"/>
          <tpl fld="5" item="16"/>
          <tpl fld="3" item="3"/>
          <tpl fld="0" item="1"/>
        </tpls>
      </n>
      <n v="130306578.55" in="0">
        <tpls c="4">
          <tpl fld="2" item="22"/>
          <tpl fld="5" item="16"/>
          <tpl fld="3" item="9"/>
          <tpl fld="0" item="1"/>
        </tpls>
      </n>
      <n v="1640745.87" in="0">
        <tpls c="4">
          <tpl fld="2" item="22"/>
          <tpl fld="5" item="16"/>
          <tpl fld="3" item="2"/>
          <tpl fld="0" item="1"/>
        </tpls>
      </n>
      <n v="30127493.079999998" in="0">
        <tpls c="4">
          <tpl fld="2" item="22"/>
          <tpl fld="5" item="16"/>
          <tpl fld="3" item="6"/>
          <tpl fld="0" item="1"/>
        </tpls>
      </n>
      <n v="32153098.739999998" in="0">
        <tpls c="4">
          <tpl fld="2" item="22"/>
          <tpl fld="5" item="16"/>
          <tpl fld="3" item="8"/>
          <tpl fld="0" item="1"/>
        </tpls>
      </n>
      <n v="9846782.6999999993" in="0">
        <tpls c="4">
          <tpl fld="2" item="22"/>
          <tpl fld="5" item="16"/>
          <tpl fld="3" item="0"/>
          <tpl fld="0" item="1"/>
        </tpls>
      </n>
      <m>
        <tpls c="4">
          <tpl fld="2" item="22"/>
          <tpl fld="5" item="16"/>
          <tpl fld="3" item="4"/>
          <tpl fld="0" item="1"/>
        </tpls>
      </m>
      <n v="361250575.24000001" in="0">
        <tpls c="4">
          <tpl fld="2" item="22"/>
          <tpl fld="5" item="16"/>
          <tpl fld="3" item="1"/>
          <tpl fld="0" item="1"/>
        </tpls>
      </n>
      <n v="53554.22" in="0">
        <tpls c="3">
          <tpl fld="1" item="24"/>
          <tpl fld="4" item="14"/>
          <tpl fld="0" item="0"/>
        </tpls>
      </n>
      <n v="38407426.770000003" in="0">
        <tpls c="4">
          <tpl fld="2" item="23"/>
          <tpl fld="5" item="16"/>
          <tpl fld="3" item="8"/>
          <tpl fld="0" item="1"/>
        </tpls>
      </n>
      <n v="146087773" in="0">
        <tpls c="4">
          <tpl fld="2" item="23"/>
          <tpl fld="5" item="16"/>
          <tpl fld="3" item="9"/>
          <tpl fld="0" item="1"/>
        </tpls>
      </n>
      <n v="1116177.3400000001" in="0">
        <tpls c="4">
          <tpl fld="2" item="23"/>
          <tpl fld="5" item="16"/>
          <tpl fld="3" item="5"/>
          <tpl fld="0" item="1"/>
        </tpls>
      </n>
      <n v="29791367.539999999" in="0">
        <tpls c="4">
          <tpl fld="2" item="23"/>
          <tpl fld="5" item="16"/>
          <tpl fld="3" item="6"/>
          <tpl fld="0" item="1"/>
        </tpls>
      </n>
      <n v="386522296.83999997" in="0">
        <tpls c="4">
          <tpl fld="2" item="23"/>
          <tpl fld="5" item="16"/>
          <tpl fld="3" item="1"/>
          <tpl fld="0" item="1"/>
        </tpls>
      </n>
      <n v="53369.68" in="0">
        <tpls c="3">
          <tpl fld="1" item="25"/>
          <tpl fld="4" item="14"/>
          <tpl fld="0" item="0"/>
        </tpls>
      </n>
      <m>
        <tpls c="4">
          <tpl fld="2" item="23"/>
          <tpl fld="5" item="16"/>
          <tpl fld="3" item="4"/>
          <tpl fld="0" item="1"/>
        </tpls>
      </m>
      <n v="34251213.5" in="0">
        <tpls c="4">
          <tpl fld="2" item="23"/>
          <tpl fld="5" item="16"/>
          <tpl fld="3" item="7"/>
          <tpl fld="0" item="1"/>
        </tpls>
      </n>
      <n v="167175396.47999999" in="0">
        <tpls c="4">
          <tpl fld="2" item="23"/>
          <tpl fld="5" item="16"/>
          <tpl fld="3" item="3"/>
          <tpl fld="0" item="1"/>
        </tpls>
      </n>
      <n v="11604048.470000001" in="0">
        <tpls c="4">
          <tpl fld="2" item="23"/>
          <tpl fld="5" item="16"/>
          <tpl fld="3" item="0"/>
          <tpl fld="0" item="1"/>
        </tpls>
      </n>
      <n v="1727671.03" in="0">
        <tpls c="4">
          <tpl fld="2" item="23"/>
          <tpl fld="5" item="16"/>
          <tpl fld="3" item="2"/>
          <tpl fld="0" item="1"/>
        </tpls>
      </n>
      <n v="44892650.140000001" in="0">
        <tpls c="4">
          <tpl fld="2" item="24"/>
          <tpl fld="5" item="16"/>
          <tpl fld="3" item="8"/>
          <tpl fld="0" item="1"/>
        </tpls>
      </n>
      <n v="1159502.49" in="0">
        <tpls c="4">
          <tpl fld="2" item="24"/>
          <tpl fld="5" item="16"/>
          <tpl fld="3" item="5"/>
          <tpl fld="0" item="1"/>
        </tpls>
      </n>
      <n v="35746470.960000001" in="0">
        <tpls c="4">
          <tpl fld="2" item="24"/>
          <tpl fld="5" item="16"/>
          <tpl fld="3" item="6"/>
          <tpl fld="0" item="1"/>
        </tpls>
      </n>
      <n v="1513902.66" in="0">
        <tpls c="4">
          <tpl fld="2" item="24"/>
          <tpl fld="5" item="16"/>
          <tpl fld="3" item="2"/>
          <tpl fld="0" item="1"/>
        </tpls>
      </n>
      <n v="177725476.46000001" in="0">
        <tpls c="4">
          <tpl fld="2" item="24"/>
          <tpl fld="5" item="16"/>
          <tpl fld="3" item="3"/>
          <tpl fld="0" item="1"/>
        </tpls>
      </n>
      <n v="13738677.67" in="0">
        <tpls c="4">
          <tpl fld="2" item="24"/>
          <tpl fld="5" item="16"/>
          <tpl fld="3" item="0"/>
          <tpl fld="0" item="1"/>
        </tpls>
      </n>
      <n v="172013985.11000001" in="0">
        <tpls c="4">
          <tpl fld="2" item="24"/>
          <tpl fld="5" item="16"/>
          <tpl fld="3" item="9"/>
          <tpl fld="0" item="1"/>
        </tpls>
      </n>
      <n v="36309604.369999997" in="0">
        <tpls c="4">
          <tpl fld="2" item="24"/>
          <tpl fld="5" item="16"/>
          <tpl fld="3" item="7"/>
          <tpl fld="0" item="1"/>
        </tpls>
      </n>
      <n v="430587551.81999999" in="0">
        <tpls c="4">
          <tpl fld="2" item="24"/>
          <tpl fld="5" item="16"/>
          <tpl fld="3" item="1"/>
          <tpl fld="0" item="1"/>
        </tpls>
      </n>
      <m>
        <tpls c="4">
          <tpl fld="2" item="24"/>
          <tpl fld="5" item="16"/>
          <tpl fld="3" item="4"/>
          <tpl fld="0" item="1"/>
        </tpls>
      </m>
      <n v="54102.01" in="0">
        <tpls c="3">
          <tpl fld="1" item="26"/>
          <tpl fld="4" item="14"/>
          <tpl fld="0" item="0"/>
        </tpls>
      </n>
      <m>
        <tpls c="4">
          <tpl fld="2" item="25"/>
          <tpl fld="5" item="16"/>
          <tpl fld="3" item="4"/>
          <tpl fld="0" item="1"/>
        </tpls>
      </m>
      <n v="185488039.16" in="0">
        <tpls c="4">
          <tpl fld="2" item="25"/>
          <tpl fld="5" item="16"/>
          <tpl fld="3" item="9"/>
          <tpl fld="0" item="1"/>
        </tpls>
      </n>
      <n v="14904274.560000001" in="0">
        <tpls c="4">
          <tpl fld="2" item="25"/>
          <tpl fld="5" item="16"/>
          <tpl fld="3" item="0"/>
          <tpl fld="0" item="1"/>
        </tpls>
      </n>
      <n v="1446456.3" in="0">
        <tpls c="4">
          <tpl fld="2" item="25"/>
          <tpl fld="5" item="16"/>
          <tpl fld="3" item="5"/>
          <tpl fld="0" item="1"/>
        </tpls>
      </n>
      <n v="37593211.659999996" in="0">
        <tpls c="4">
          <tpl fld="2" item="25"/>
          <tpl fld="5" item="16"/>
          <tpl fld="3" item="6"/>
          <tpl fld="0" item="1"/>
        </tpls>
      </n>
      <n v="187558275.18000001" in="0">
        <tpls c="4">
          <tpl fld="2" item="25"/>
          <tpl fld="5" item="16"/>
          <tpl fld="3" item="3"/>
          <tpl fld="0" item="1"/>
        </tpls>
      </n>
      <n v="42900331.789999999" in="0">
        <tpls c="4">
          <tpl fld="2" item="25"/>
          <tpl fld="5" item="16"/>
          <tpl fld="3" item="8"/>
          <tpl fld="0" item="1"/>
        </tpls>
      </n>
      <n v="2333332.13" in="0">
        <tpls c="4">
          <tpl fld="2" item="25"/>
          <tpl fld="5" item="16"/>
          <tpl fld="3" item="2"/>
          <tpl fld="0" item="1"/>
        </tpls>
      </n>
      <n v="36830995.030000001" in="0">
        <tpls c="4">
          <tpl fld="2" item="25"/>
          <tpl fld="5" item="16"/>
          <tpl fld="3" item="7"/>
          <tpl fld="0" item="1"/>
        </tpls>
      </n>
      <n v="457820864.25999999" in="0">
        <tpls c="4">
          <tpl fld="2" item="25"/>
          <tpl fld="5" item="16"/>
          <tpl fld="3" item="1"/>
          <tpl fld="0" item="1"/>
        </tpls>
      </n>
      <n v="50535.75" in="0">
        <tpls c="3">
          <tpl fld="1" item="28"/>
          <tpl fld="4" item="14"/>
          <tpl fld="0" item="0"/>
        </tpls>
      </n>
      <n v="50336.25" in="0">
        <tpls c="3">
          <tpl fld="1" item="29"/>
          <tpl fld="4" item="14"/>
          <tpl fld="0" item="0"/>
        </tpls>
      </n>
      <n v="23304663.25" in="0">
        <tpls c="4">
          <tpl fld="6" item="3"/>
          <tpl fld="2" item="28"/>
          <tpl fld="3" item="5"/>
          <tpl fld="0" item="1"/>
        </tpls>
      </n>
      <n v="134554314.83999997" in="0">
        <tpls c="4">
          <tpl fld="6" item="3"/>
          <tpl fld="2" item="28"/>
          <tpl fld="3" item="7"/>
          <tpl fld="0" item="1"/>
        </tpls>
      </n>
      <n v="30032542.869999994" in="0">
        <tpls c="4">
          <tpl fld="6" item="3"/>
          <tpl fld="2" item="26"/>
          <tpl fld="3" item="2"/>
          <tpl fld="0" item="1"/>
        </tpls>
      </n>
      <n v="1015427341.09" in="0">
        <tpls c="4">
          <tpl fld="6" item="3"/>
          <tpl fld="2" item="0"/>
          <tpl fld="3" item="9"/>
          <tpl fld="0" item="1"/>
        </tpls>
      </n>
      <n v="179420506" in="0">
        <tpls c="4">
          <tpl fld="6" item="3"/>
          <tpl fld="2" item="29"/>
          <tpl fld="3" item="7"/>
          <tpl fld="0" item="1"/>
        </tpls>
      </n>
      <n v="119587903.78999999" in="0">
        <tpls c="4">
          <tpl fld="6" item="3"/>
          <tpl fld="2" item="26"/>
          <tpl fld="3" item="4"/>
          <tpl fld="0" item="1"/>
        </tpls>
      </n>
      <n v="903347704.77999985" in="0">
        <tpls c="4">
          <tpl fld="6" item="3"/>
          <tpl fld="2" item="28"/>
          <tpl fld="3" item="9"/>
          <tpl fld="0" item="1"/>
        </tpls>
      </n>
      <n v="103390583.48999999" in="0">
        <tpls c="4">
          <tpl fld="6" item="3"/>
          <tpl fld="2" item="28"/>
          <tpl fld="3" item="8"/>
          <tpl fld="0" item="1"/>
        </tpls>
      </n>
      <n v="812456490.27999997" in="0">
        <tpls c="4">
          <tpl fld="6" item="3"/>
          <tpl fld="2" item="26"/>
          <tpl fld="3" item="3"/>
          <tpl fld="0" item="1"/>
        </tpls>
      </n>
      <n v="89260632.390000001" in="0">
        <tpls c="4">
          <tpl fld="6" item="3"/>
          <tpl fld="2" item="26"/>
          <tpl fld="3" item="8"/>
          <tpl fld="0" item="1"/>
        </tpls>
      </n>
      <n v="241018706.96999997" in="0">
        <tpls c="4">
          <tpl fld="6" item="3"/>
          <tpl fld="2" item="26"/>
          <tpl fld="3" item="6"/>
          <tpl fld="0" item="1"/>
        </tpls>
      </n>
      <n v="19012636.759999998" in="0">
        <tpls c="4">
          <tpl fld="6" item="3"/>
          <tpl fld="2" item="26"/>
          <tpl fld="3" item="5"/>
          <tpl fld="0" item="1"/>
        </tpls>
      </n>
      <n v="141537227.02999997" in="0">
        <tpls c="4">
          <tpl fld="6" item="3"/>
          <tpl fld="2" item="0"/>
          <tpl fld="3" item="7"/>
          <tpl fld="0" item="1"/>
        </tpls>
      </n>
      <n v="166466921.95999998" in="0">
        <tpls c="4">
          <tpl fld="6" item="3"/>
          <tpl fld="2" item="26"/>
          <tpl fld="3" item="0"/>
          <tpl fld="0" item="1"/>
        </tpls>
      </n>
      <n v="3051659491.46" in="0">
        <tpls c="4">
          <tpl fld="6" item="3"/>
          <tpl fld="2" item="0"/>
          <tpl fld="3" item="1"/>
          <tpl fld="0" item="1"/>
        </tpls>
      </n>
      <n v="786925206.72000003" in="0">
        <tpls c="4">
          <tpl fld="6" item="3"/>
          <tpl fld="2" item="26"/>
          <tpl fld="3" item="9"/>
          <tpl fld="0" item="1"/>
        </tpls>
      </n>
      <n v="203423386.71000001" in="0">
        <tpls c="4">
          <tpl fld="6" item="3"/>
          <tpl fld="2" item="0"/>
          <tpl fld="3" item="0"/>
          <tpl fld="0" item="1"/>
        </tpls>
      </n>
      <n v="306909107" in="0">
        <tpls c="4">
          <tpl fld="6" item="3"/>
          <tpl fld="2" item="29"/>
          <tpl fld="3" item="6"/>
          <tpl fld="0" item="1"/>
        </tpls>
      </n>
      <m in="0">
        <tpls c="4">
          <tpl fld="6" item="3"/>
          <tpl fld="2" item="29"/>
          <tpl fld="3" item="4"/>
          <tpl fld="0" item="1"/>
        </tpls>
      </m>
      <n v="113864404.64" in="0">
        <tpls c="4">
          <tpl fld="6" item="3"/>
          <tpl fld="2" item="26"/>
          <tpl fld="3" item="7"/>
          <tpl fld="0" item="1"/>
        </tpls>
      </n>
      <n v="1134020926.5899999" in="0">
        <tpls c="4">
          <tpl fld="6" item="3"/>
          <tpl fld="2" item="28"/>
          <tpl fld="3" item="3"/>
          <tpl fld="0" item="1"/>
        </tpls>
      </n>
      <n v="196377247.22999996" in="0">
        <tpls c="4">
          <tpl fld="6" item="3"/>
          <tpl fld="2" item="28"/>
          <tpl fld="3" item="0"/>
          <tpl fld="0" item="1"/>
        </tpls>
      </n>
      <n v="43212111.309999995" in="0">
        <tpls c="4">
          <tpl fld="6" item="3"/>
          <tpl fld="2" item="28"/>
          <tpl fld="3" item="2"/>
          <tpl fld="0" item="1"/>
        </tpls>
      </n>
      <n v="180327285.41999999" in="0">
        <tpls c="4">
          <tpl fld="6" item="3"/>
          <tpl fld="2" item="27"/>
          <tpl fld="3" item="0"/>
          <tpl fld="0" item="1"/>
        </tpls>
      </n>
      <n v="26763454.310000002" in="0">
        <tpls c="4">
          <tpl fld="6" item="3"/>
          <tpl fld="2" item="0"/>
          <tpl fld="3" item="5"/>
          <tpl fld="0" item="1"/>
        </tpls>
      </n>
      <n v="809517077.9000001" in="0">
        <tpls c="4">
          <tpl fld="6" item="3"/>
          <tpl fld="2" item="27"/>
          <tpl fld="3" item="9"/>
          <tpl fld="0" item="1"/>
        </tpls>
      </n>
      <n v="278926794.23000002" in="0">
        <tpls c="4">
          <tpl fld="6" item="3"/>
          <tpl fld="2" item="0"/>
          <tpl fld="3" item="6"/>
          <tpl fld="0" item="1"/>
        </tpls>
      </n>
      <n v="19864745.32" in="0">
        <tpls c="4">
          <tpl fld="6" item="3"/>
          <tpl fld="2" item="27"/>
          <tpl fld="3" item="5"/>
          <tpl fld="0" item="1"/>
        </tpls>
      </n>
      <n v="112691744.59999999" in="0">
        <tpls c="4">
          <tpl fld="6" item="3"/>
          <tpl fld="2" item="0"/>
          <tpl fld="3" item="8"/>
          <tpl fld="0" item="1"/>
        </tpls>
      </n>
      <n v="248583230.64999998" in="0">
        <tpls c="4">
          <tpl fld="6" item="3"/>
          <tpl fld="2" item="27"/>
          <tpl fld="3" item="6"/>
          <tpl fld="0" item="1"/>
        </tpls>
      </n>
      <n v="44816879.740000002" in="0">
        <tpls c="4">
          <tpl fld="6" item="3"/>
          <tpl fld="2" item="0"/>
          <tpl fld="3" item="2"/>
          <tpl fld="0" item="1"/>
        </tpls>
      </n>
      <n v="2807636080.25" in="0">
        <tpls c="4">
          <tpl fld="6" item="3"/>
          <tpl fld="2" item="27"/>
          <tpl fld="3" item="1"/>
          <tpl fld="0" item="1"/>
        </tpls>
      </n>
      <n v="1177949712.97" in="0">
        <tpls c="4">
          <tpl fld="6" item="3"/>
          <tpl fld="2" item="0"/>
          <tpl fld="3" item="3"/>
          <tpl fld="0" item="1"/>
        </tpls>
      </n>
      <n v="118733730.60000001" in="0">
        <tpls c="4">
          <tpl fld="6" item="3"/>
          <tpl fld="2" item="27"/>
          <tpl fld="3" item="7"/>
          <tpl fld="0" item="1"/>
        </tpls>
      </n>
      <n v="123838125.36000001" in="0">
        <tpls c="4">
          <tpl fld="6" item="3"/>
          <tpl fld="2" item="0"/>
          <tpl fld="3" item="4"/>
          <tpl fld="0" item="1"/>
        </tpls>
      </n>
      <n v="93152802.189999983" in="0">
        <tpls c="4">
          <tpl fld="6" item="3"/>
          <tpl fld="2" item="27"/>
          <tpl fld="3" item="8"/>
          <tpl fld="0" item="1"/>
        </tpls>
      </n>
      <n v="218113385" in="0">
        <tpls c="4">
          <tpl fld="6" item="3"/>
          <tpl fld="2" item="29"/>
          <tpl fld="3" item="0"/>
          <tpl fld="0" item="1"/>
        </tpls>
      </n>
      <n v="32537769.16" in="0">
        <tpls c="4">
          <tpl fld="6" item="3"/>
          <tpl fld="2" item="27"/>
          <tpl fld="3" item="2"/>
          <tpl fld="0" item="1"/>
        </tpls>
      </n>
      <n v="217411802" in="0">
        <tpls c="4">
          <tpl fld="6" item="3"/>
          <tpl fld="2" item="29"/>
          <tpl fld="3" item="8"/>
          <tpl fld="0" item="1"/>
        </tpls>
      </n>
      <n v="969277388.59000003" in="0">
        <tpls c="4">
          <tpl fld="6" item="3"/>
          <tpl fld="2" item="27"/>
          <tpl fld="3" item="3"/>
          <tpl fld="0" item="1"/>
        </tpls>
      </n>
      <n v="50107757" in="0">
        <tpls c="4">
          <tpl fld="6" item="3"/>
          <tpl fld="2" item="29"/>
          <tpl fld="3" item="2"/>
          <tpl fld="0" item="1"/>
        </tpls>
      </n>
      <n v="318813250.49000001" in="0">
        <tpls c="4">
          <tpl fld="6" item="3"/>
          <tpl fld="2" item="27"/>
          <tpl fld="3" item="4"/>
          <tpl fld="0" item="1"/>
        </tpls>
      </n>
      <n v="1095472372" in="0">
        <tpls c="4">
          <tpl fld="6" item="3"/>
          <tpl fld="2" item="29"/>
          <tpl fld="3" item="9"/>
          <tpl fld="0" item="1"/>
        </tpls>
      </n>
      <n v="189287071.44999999" in="0">
        <tpls c="4">
          <tpl fld="6" item="3"/>
          <tpl fld="2" item="28"/>
          <tpl fld="3" item="4"/>
          <tpl fld="0" item="1"/>
        </tpls>
      </n>
      <n v="1195974740" in="0">
        <tpls c="4">
          <tpl fld="6" item="3"/>
          <tpl fld="2" item="29"/>
          <tpl fld="3" item="3"/>
          <tpl fld="0" item="1"/>
        </tpls>
      </n>
      <n v="261929475.71999997" in="0">
        <tpls c="4">
          <tpl fld="6" item="3"/>
          <tpl fld="2" item="28"/>
          <tpl fld="3" item="6"/>
          <tpl fld="0" item="1"/>
        </tpls>
      </n>
      <n v="3257223756" in="0">
        <tpls c="4">
          <tpl fld="6" item="3"/>
          <tpl fld="2" item="29"/>
          <tpl fld="3" item="1"/>
          <tpl fld="0" item="1"/>
        </tpls>
      </n>
      <n v="3031806639.4300003" in="0">
        <tpls c="4">
          <tpl fld="6" item="3"/>
          <tpl fld="2" item="28"/>
          <tpl fld="3" item="1"/>
          <tpl fld="0" item="1"/>
        </tpls>
      </n>
      <n v="26746122" in="0">
        <tpls c="4">
          <tpl fld="6" item="3"/>
          <tpl fld="2" item="29"/>
          <tpl fld="3" item="5"/>
          <tpl fld="0" item="1"/>
        </tpls>
      </n>
      <n v="2743961194.2199998" in="0">
        <tpls c="4">
          <tpl fld="6" item="3"/>
          <tpl fld="2" item="26"/>
          <tpl fld="3" item="1"/>
          <tpl fld="0" item="1"/>
        </tpls>
      </n>
      <n v="289405.23" in="0">
        <tpls c="3">
          <tpl fld="6" item="3"/>
          <tpl fld="1" item="2"/>
          <tpl fld="0" item="0"/>
        </tpls>
      </n>
      <n v="273141.71000000002" in="0">
        <tpls c="3">
          <tpl fld="6" item="3"/>
          <tpl fld="1" item="3"/>
          <tpl fld="0" item="0"/>
        </tpls>
      </n>
      <n v="4123098.49" in="0">
        <tpls c="4">
          <tpl fld="6" item="3"/>
          <tpl fld="2" item="2"/>
          <tpl fld="3" item="5"/>
          <tpl fld="0" item="1"/>
        </tpls>
      </n>
      <n v="142922022.33999997" in="0">
        <tpls c="4">
          <tpl fld="6" item="3"/>
          <tpl fld="2" item="1"/>
          <tpl fld="3" item="9"/>
          <tpl fld="0" item="1"/>
        </tpls>
      </n>
      <n v="3850733.71" in="0">
        <tpls c="4">
          <tpl fld="6" item="3"/>
          <tpl fld="2" item="1"/>
          <tpl fld="3" item="5"/>
          <tpl fld="0" item="1"/>
        </tpls>
      </n>
      <n v="50104585.850000001" in="0">
        <tpls c="4">
          <tpl fld="6" item="3"/>
          <tpl fld="2" item="1"/>
          <tpl fld="3" item="0"/>
          <tpl fld="0" item="1"/>
        </tpls>
      </n>
      <n v="188669002.63" in="0">
        <tpls c="4">
          <tpl fld="6" item="3"/>
          <tpl fld="2" item="2"/>
          <tpl fld="3" item="9"/>
          <tpl fld="0" item="1"/>
        </tpls>
      </n>
      <n v="34926590.480000004" in="0">
        <tpls c="4">
          <tpl fld="6" item="3"/>
          <tpl fld="2" item="2"/>
          <tpl fld="3" item="7"/>
          <tpl fld="0" item="1"/>
        </tpls>
      </n>
      <n v="10600533.9" in="0">
        <tpls c="4">
          <tpl fld="6" item="3"/>
          <tpl fld="2" item="1"/>
          <tpl fld="3" item="2"/>
          <tpl fld="0" item="1"/>
        </tpls>
      </n>
      <n v="27107892.870000005" in="0">
        <tpls c="4">
          <tpl fld="6" item="3"/>
          <tpl fld="2" item="1"/>
          <tpl fld="3" item="7"/>
          <tpl fld="0" item="1"/>
        </tpls>
      </n>
      <n v="62028369.719999999" in="0">
        <tpls c="4">
          <tpl fld="6" item="3"/>
          <tpl fld="2" item="2"/>
          <tpl fld="3" item="8"/>
          <tpl fld="0" item="1"/>
        </tpls>
      </n>
      <n v="53182481.150000006" in="0">
        <tpls c="4">
          <tpl fld="6" item="3"/>
          <tpl fld="2" item="1"/>
          <tpl fld="3" item="6"/>
          <tpl fld="0" item="1"/>
        </tpls>
      </n>
      <n v="71614657.930000007" in="0">
        <tpls c="4">
          <tpl fld="6" item="3"/>
          <tpl fld="2" item="2"/>
          <tpl fld="3" item="6"/>
          <tpl fld="0" item="1"/>
        </tpls>
      </n>
      <n v="59192895.229999997" in="0">
        <tpls c="4">
          <tpl fld="6" item="3"/>
          <tpl fld="2" item="2"/>
          <tpl fld="3" item="0"/>
          <tpl fld="0" item="1"/>
        </tpls>
      </n>
      <n v="47749147.530000001" in="0">
        <tpls c="4">
          <tpl fld="6" item="3"/>
          <tpl fld="2" item="1"/>
          <tpl fld="3" item="8"/>
          <tpl fld="0" item="1"/>
        </tpls>
      </n>
      <n v="413237101.67000002" in="0">
        <tpls c="4">
          <tpl fld="6" item="3"/>
          <tpl fld="2" item="2"/>
          <tpl fld="3" item="3"/>
          <tpl fld="0" item="1"/>
        </tpls>
      </n>
      <m>
        <tpls c="4">
          <tpl fld="6" item="3"/>
          <tpl fld="2" item="1"/>
          <tpl fld="3" item="4"/>
          <tpl fld="0" item="1"/>
        </tpls>
      </m>
      <n v="1125741174.6899998" in="0">
        <tpls c="4">
          <tpl fld="6" item="3"/>
          <tpl fld="2" item="2"/>
          <tpl fld="3" item="1"/>
          <tpl fld="0" item="1"/>
        </tpls>
      </n>
      <n v="987640258.3499999" in="0">
        <tpls c="4">
          <tpl fld="6" item="3"/>
          <tpl fld="2" item="1"/>
          <tpl fld="3" item="1"/>
          <tpl fld="0" item="1"/>
        </tpls>
      </n>
      <m>
        <tpls c="4">
          <tpl fld="6" item="3"/>
          <tpl fld="2" item="2"/>
          <tpl fld="3" item="4"/>
          <tpl fld="0" item="1"/>
        </tpls>
      </m>
      <n v="12026811.060000002" in="0">
        <tpls c="4">
          <tpl fld="6" item="3"/>
          <tpl fld="2" item="2"/>
          <tpl fld="3" item="2"/>
          <tpl fld="0" item="1"/>
        </tpls>
      </n>
      <n v="362612091.60999995" in="0">
        <tpls c="4">
          <tpl fld="6" item="3"/>
          <tpl fld="2" item="1"/>
          <tpl fld="3" item="3"/>
          <tpl fld="0" item="1"/>
        </tpls>
      </n>
      <n v="279624.09000000003" in="0">
        <tpls c="3">
          <tpl fld="6" item="3"/>
          <tpl fld="1" item="4"/>
          <tpl fld="0" item="0"/>
        </tpls>
      </n>
      <n v="290674.7" in="0">
        <tpls c="3">
          <tpl fld="6" item="3"/>
          <tpl fld="1" item="5"/>
          <tpl fld="0" item="0"/>
        </tpls>
      </n>
      <n v="442589722.96999991" in="0">
        <tpls c="4">
          <tpl fld="6" item="3"/>
          <tpl fld="2" item="3"/>
          <tpl fld="3" item="3"/>
          <tpl fld="0" item="1"/>
        </tpls>
      </n>
      <n v="14183321.609999999" in="0">
        <tpls c="4">
          <tpl fld="6" item="3"/>
          <tpl fld="2" item="3"/>
          <tpl fld="3" item="2"/>
          <tpl fld="0" item="1"/>
        </tpls>
      </n>
      <n v="148021741.72999999" in="0">
        <tpls c="4">
          <tpl fld="6" item="3"/>
          <tpl fld="2" item="4"/>
          <tpl fld="3" item="9"/>
          <tpl fld="0" item="1"/>
        </tpls>
      </n>
      <m>
        <tpls c="4">
          <tpl fld="6" item="3"/>
          <tpl fld="2" item="3"/>
          <tpl fld="3" item="4"/>
          <tpl fld="0" item="1"/>
        </tpls>
      </m>
      <n v="292948.39" in="0">
        <tpls c="3">
          <tpl fld="6" item="3"/>
          <tpl fld="1" item="6"/>
          <tpl fld="0" item="0"/>
        </tpls>
      </n>
      <m>
        <tpls c="4">
          <tpl fld="6" item="3"/>
          <tpl fld="2" item="4"/>
          <tpl fld="3" item="4"/>
          <tpl fld="0" item="1"/>
        </tpls>
      </m>
      <n v="54378294.620000005" in="0">
        <tpls c="4">
          <tpl fld="6" item="3"/>
          <tpl fld="2" item="4"/>
          <tpl fld="3" item="0"/>
          <tpl fld="0" item="1"/>
        </tpls>
      </n>
      <n v="62416187.579999998" in="0">
        <tpls c="4">
          <tpl fld="6" item="3"/>
          <tpl fld="2" item="4"/>
          <tpl fld="3" item="6"/>
          <tpl fld="0" item="1"/>
        </tpls>
      </n>
      <n v="4336143.71" in="0">
        <tpls c="4">
          <tpl fld="6" item="3"/>
          <tpl fld="2" item="4"/>
          <tpl fld="3" item="5"/>
          <tpl fld="0" item="1"/>
        </tpls>
      </n>
      <n v="10363902.810000001" in="0">
        <tpls c="4">
          <tpl fld="6" item="3"/>
          <tpl fld="2" item="4"/>
          <tpl fld="3" item="2"/>
          <tpl fld="0" item="1"/>
        </tpls>
      </n>
      <n v="4011652.79" in="0">
        <tpls c="4">
          <tpl fld="6" item="3"/>
          <tpl fld="2" item="3"/>
          <tpl fld="3" item="5"/>
          <tpl fld="0" item="1"/>
        </tpls>
      </n>
      <n v="371163122.95999992" in="0">
        <tpls c="4">
          <tpl fld="6" item="3"/>
          <tpl fld="2" item="4"/>
          <tpl fld="3" item="3"/>
          <tpl fld="0" item="1"/>
        </tpls>
      </n>
      <n v="54444664.399999991" in="0">
        <tpls c="4">
          <tpl fld="6" item="3"/>
          <tpl fld="2" item="4"/>
          <tpl fld="3" item="8"/>
          <tpl fld="0" item="1"/>
        </tpls>
      </n>
      <n v="1008838508.0600001" in="0">
        <tpls c="4">
          <tpl fld="6" item="3"/>
          <tpl fld="2" item="4"/>
          <tpl fld="3" item="1"/>
          <tpl fld="0" item="1"/>
        </tpls>
      </n>
      <n v="60139566.32" in="0">
        <tpls c="4">
          <tpl fld="6" item="3"/>
          <tpl fld="2" item="3"/>
          <tpl fld="3" item="0"/>
          <tpl fld="0" item="1"/>
        </tpls>
      </n>
      <n v="284843.86" in="0">
        <tpls c="3">
          <tpl fld="6" item="3"/>
          <tpl fld="1" item="7"/>
          <tpl fld="0" item="0"/>
        </tpls>
      </n>
      <n v="1155636385.97" in="0">
        <tpls c="4">
          <tpl fld="6" item="3"/>
          <tpl fld="2" item="3"/>
          <tpl fld="3" item="1"/>
          <tpl fld="0" item="1"/>
        </tpls>
      </n>
      <n v="27246338.280000001" in="0">
        <tpls c="4">
          <tpl fld="6" item="3"/>
          <tpl fld="2" item="4"/>
          <tpl fld="3" item="7"/>
          <tpl fld="0" item="1"/>
        </tpls>
      </n>
      <n v="39620622.559999995" in="0">
        <tpls c="4">
          <tpl fld="6" item="3"/>
          <tpl fld="2" item="3"/>
          <tpl fld="3" item="7"/>
          <tpl fld="0" item="1"/>
        </tpls>
      </n>
      <n v="207235524.38" in="0">
        <tpls c="4">
          <tpl fld="6" item="3"/>
          <tpl fld="2" item="3"/>
          <tpl fld="3" item="9"/>
          <tpl fld="0" item="1"/>
        </tpls>
      </n>
      <n v="72349611.99000001" in="0">
        <tpls c="4">
          <tpl fld="6" item="3"/>
          <tpl fld="2" item="3"/>
          <tpl fld="3" item="6"/>
          <tpl fld="0" item="1"/>
        </tpls>
      </n>
      <n v="90791124.610000029" in="0">
        <tpls c="4">
          <tpl fld="6" item="3"/>
          <tpl fld="2" item="3"/>
          <tpl fld="3" item="8"/>
          <tpl fld="0" item="1"/>
        </tpls>
      </n>
      <n v="64580159.769999996" in="0">
        <tpls c="4">
          <tpl fld="6" item="3"/>
          <tpl fld="2" item="5"/>
          <tpl fld="3" item="6"/>
          <tpl fld="0" item="1"/>
        </tpls>
      </n>
      <n v="4722031.84" in="0">
        <tpls c="4">
          <tpl fld="6" item="3"/>
          <tpl fld="2" item="6"/>
          <tpl fld="3" item="5"/>
          <tpl fld="0" item="1"/>
        </tpls>
      </n>
      <n v="215881131.48000002" in="0">
        <tpls c="4">
          <tpl fld="6" item="3"/>
          <tpl fld="2" item="6"/>
          <tpl fld="3" item="9"/>
          <tpl fld="0" item="1"/>
        </tpls>
      </n>
      <n v="287996.28999999998" in="0">
        <tpls c="3">
          <tpl fld="6" item="3"/>
          <tpl fld="1" item="9"/>
          <tpl fld="0" item="0"/>
        </tpls>
      </n>
      <n v="387286847.10999995" in="0">
        <tpls c="4">
          <tpl fld="6" item="3"/>
          <tpl fld="2" item="5"/>
          <tpl fld="3" item="3"/>
          <tpl fld="0" item="1"/>
        </tpls>
      </n>
      <n v="55584024.009999998" in="0">
        <tpls c="4">
          <tpl fld="6" item="3"/>
          <tpl fld="2" item="5"/>
          <tpl fld="3" item="8"/>
          <tpl fld="0" item="1"/>
        </tpls>
      </n>
      <n v="293067.13" in="0">
        <tpls c="3">
          <tpl fld="6" item="3"/>
          <tpl fld="1" item="8"/>
          <tpl fld="0" item="0"/>
        </tpls>
      </n>
      <n v="68306705.520000011" in="0">
        <tpls c="4">
          <tpl fld="6" item="3"/>
          <tpl fld="2" item="6"/>
          <tpl fld="3" item="6"/>
          <tpl fld="0" item="1"/>
        </tpls>
      </n>
      <n v="1056796387.71" in="0">
        <tpls c="4">
          <tpl fld="6" item="3"/>
          <tpl fld="2" item="5"/>
          <tpl fld="3" item="1"/>
          <tpl fld="0" item="1"/>
        </tpls>
      </n>
      <n v="30684029.740000006" in="0">
        <tpls c="4">
          <tpl fld="6" item="3"/>
          <tpl fld="2" item="5"/>
          <tpl fld="3" item="7"/>
          <tpl fld="0" item="1"/>
        </tpls>
      </n>
      <n v="43609722.310000002" in="0">
        <tpls c="4">
          <tpl fld="6" item="3"/>
          <tpl fld="2" item="6"/>
          <tpl fld="3" item="7"/>
          <tpl fld="0" item="1"/>
        </tpls>
      </n>
      <n v="4428977.3499999996" in="0">
        <tpls c="4">
          <tpl fld="6" item="3"/>
          <tpl fld="2" item="5"/>
          <tpl fld="3" item="5"/>
          <tpl fld="0" item="1"/>
        </tpls>
      </n>
      <m>
        <tpls c="4">
          <tpl fld="6" item="3"/>
          <tpl fld="2" item="6"/>
          <tpl fld="3" item="4"/>
          <tpl fld="0" item="1"/>
        </tpls>
      </m>
      <n v="56307861.670000002" in="0">
        <tpls c="4">
          <tpl fld="6" item="3"/>
          <tpl fld="2" item="5"/>
          <tpl fld="3" item="0"/>
          <tpl fld="0" item="1"/>
        </tpls>
      </n>
      <n v="14124962.810000002" in="0">
        <tpls c="4">
          <tpl fld="6" item="3"/>
          <tpl fld="2" item="6"/>
          <tpl fld="3" item="2"/>
          <tpl fld="0" item="1"/>
        </tpls>
      </n>
      <m>
        <tpls c="4">
          <tpl fld="6" item="3"/>
          <tpl fld="2" item="5"/>
          <tpl fld="3" item="4"/>
          <tpl fld="0" item="1"/>
        </tpls>
      </m>
      <n v="125183259.45000002" in="0">
        <tpls c="4">
          <tpl fld="6" item="3"/>
          <tpl fld="2" item="6"/>
          <tpl fld="3" item="8"/>
          <tpl fld="0" item="1"/>
        </tpls>
      </n>
      <n v="11439497.800000001" in="0">
        <tpls c="4">
          <tpl fld="6" item="3"/>
          <tpl fld="2" item="5"/>
          <tpl fld="3" item="2"/>
          <tpl fld="0" item="1"/>
        </tpls>
      </n>
      <n v="64371556.570000008" in="0">
        <tpls c="4">
          <tpl fld="6" item="3"/>
          <tpl fld="2" item="6"/>
          <tpl fld="3" item="0"/>
          <tpl fld="0" item="1"/>
        </tpls>
      </n>
      <n v="464085887.40000004" in="0">
        <tpls c="4">
          <tpl fld="6" item="3"/>
          <tpl fld="2" item="6"/>
          <tpl fld="3" item="3"/>
          <tpl fld="0" item="1"/>
        </tpls>
      </n>
      <n v="158970752.24000001" in="0">
        <tpls c="4">
          <tpl fld="6" item="3"/>
          <tpl fld="2" item="5"/>
          <tpl fld="3" item="9"/>
          <tpl fld="0" item="1"/>
        </tpls>
      </n>
      <n v="1197846568.5799999" in="0">
        <tpls c="4">
          <tpl fld="6" item="3"/>
          <tpl fld="2" item="6"/>
          <tpl fld="3" item="1"/>
          <tpl fld="0" item="1"/>
        </tpls>
      </n>
      <n v="56672952.549999997" in="0">
        <tpls c="4">
          <tpl fld="6" item="3"/>
          <tpl fld="2" item="8"/>
          <tpl fld="3" item="0"/>
          <tpl fld="0" item="1"/>
        </tpls>
      </n>
      <n v="1212057044.5599999" in="0">
        <tpls c="4">
          <tpl fld="6" item="3"/>
          <tpl fld="2" item="7"/>
          <tpl fld="3" item="1"/>
          <tpl fld="0" item="1"/>
        </tpls>
      </n>
      <n v="4983463.96" in="0">
        <tpls c="4">
          <tpl fld="6" item="3"/>
          <tpl fld="2" item="7"/>
          <tpl fld="3" item="5"/>
          <tpl fld="0" item="1"/>
        </tpls>
      </n>
      <n v="65446862.479999997" in="0">
        <tpls c="4">
          <tpl fld="6" item="3"/>
          <tpl fld="2" item="7"/>
          <tpl fld="3" item="0"/>
          <tpl fld="0" item="1"/>
        </tpls>
      </n>
      <m>
        <tpls c="4">
          <tpl fld="6" item="3"/>
          <tpl fld="2" item="7"/>
          <tpl fld="3" item="4"/>
          <tpl fld="0" item="1"/>
        </tpls>
      </m>
      <n v="396009951.80000007" in="0">
        <tpls c="4">
          <tpl fld="6" item="3"/>
          <tpl fld="2" item="8"/>
          <tpl fld="3" item="3"/>
          <tpl fld="0" item="1"/>
        </tpls>
      </n>
      <n v="231698976.82999998" in="0">
        <tpls c="4">
          <tpl fld="6" item="3"/>
          <tpl fld="2" item="7"/>
          <tpl fld="3" item="9"/>
          <tpl fld="0" item="1"/>
        </tpls>
      </n>
      <m>
        <tpls c="4">
          <tpl fld="6" item="3"/>
          <tpl fld="2" item="8"/>
          <tpl fld="3" item="4"/>
          <tpl fld="0" item="1"/>
        </tpls>
      </m>
      <n v="11780164.15" in="0">
        <tpls c="4">
          <tpl fld="6" item="3"/>
          <tpl fld="2" item="8"/>
          <tpl fld="3" item="2"/>
          <tpl fld="0" item="1"/>
        </tpls>
      </n>
      <n v="86811037.200000003" in="0">
        <tpls c="4">
          <tpl fld="6" item="3"/>
          <tpl fld="2" item="7"/>
          <tpl fld="3" item="6"/>
          <tpl fld="0" item="1"/>
        </tpls>
      </n>
      <n v="1070866883.3800001" in="0">
        <tpls c="4">
          <tpl fld="6" item="3"/>
          <tpl fld="2" item="8"/>
          <tpl fld="3" item="1"/>
          <tpl fld="0" item="1"/>
        </tpls>
      </n>
      <n v="32568910.439999998" in="0">
        <tpls c="4">
          <tpl fld="6" item="3"/>
          <tpl fld="2" item="8"/>
          <tpl fld="3" item="7"/>
          <tpl fld="0" item="1"/>
        </tpls>
      </n>
      <n v="76837934.799999982" in="0">
        <tpls c="4">
          <tpl fld="6" item="3"/>
          <tpl fld="2" item="8"/>
          <tpl fld="3" item="6"/>
          <tpl fld="0" item="1"/>
        </tpls>
      </n>
      <n v="465149864.14999992" in="0">
        <tpls c="4">
          <tpl fld="6" item="3"/>
          <tpl fld="2" item="7"/>
          <tpl fld="3" item="3"/>
          <tpl fld="0" item="1"/>
        </tpls>
      </n>
      <n v="58798588.509999998" in="0">
        <tpls c="4">
          <tpl fld="6" item="3"/>
          <tpl fld="2" item="8"/>
          <tpl fld="3" item="8"/>
          <tpl fld="0" item="1"/>
        </tpls>
      </n>
      <n v="14675178.399999999" in="0">
        <tpls c="4">
          <tpl fld="6" item="3"/>
          <tpl fld="2" item="7"/>
          <tpl fld="3" item="2"/>
          <tpl fld="0" item="1"/>
        </tpls>
      </n>
      <n v="44551670.969999991" in="0">
        <tpls c="4">
          <tpl fld="6" item="3"/>
          <tpl fld="2" item="7"/>
          <tpl fld="3" item="7"/>
          <tpl fld="0" item="1"/>
        </tpls>
      </n>
      <n v="4567913.7799999993" in="0">
        <tpls c="4">
          <tpl fld="6" item="3"/>
          <tpl fld="2" item="8"/>
          <tpl fld="3" item="5"/>
          <tpl fld="0" item="1"/>
        </tpls>
      </n>
      <n v="170837294.17000002" in="0">
        <tpls c="4">
          <tpl fld="6" item="3"/>
          <tpl fld="2" item="8"/>
          <tpl fld="3" item="9"/>
          <tpl fld="0" item="1"/>
        </tpls>
      </n>
      <n v="121524469.26000002" in="0">
        <tpls c="4">
          <tpl fld="6" item="3"/>
          <tpl fld="2" item="7"/>
          <tpl fld="3" item="8"/>
          <tpl fld="0" item="1"/>
        </tpls>
      </n>
      <n v="293408.61" in="0">
        <tpls c="3">
          <tpl fld="6" item="3"/>
          <tpl fld="1" item="10"/>
          <tpl fld="0" item="0"/>
        </tpls>
      </n>
      <n v="13721924.24" in="0">
        <tpls c="4">
          <tpl fld="6" item="3"/>
          <tpl fld="2" item="9"/>
          <tpl fld="3" item="2"/>
          <tpl fld="0" item="1"/>
        </tpls>
      </n>
      <n v="294135.71999999997" in="0">
        <tpls c="3">
          <tpl fld="6" item="3"/>
          <tpl fld="1" item="11"/>
          <tpl fld="0" item="0"/>
        </tpls>
      </n>
      <n v="244211097.85000005" in="0">
        <tpls c="4">
          <tpl fld="6" item="3"/>
          <tpl fld="2" item="9"/>
          <tpl fld="3" item="9"/>
          <tpl fld="0" item="1"/>
        </tpls>
      </n>
      <m>
        <tpls c="4">
          <tpl fld="6" item="3"/>
          <tpl fld="2" item="9"/>
          <tpl fld="3" item="4"/>
          <tpl fld="0" item="1"/>
        </tpls>
      </m>
      <n v="95381267.969999999" in="0">
        <tpls c="4">
          <tpl fld="6" item="3"/>
          <tpl fld="2" item="9"/>
          <tpl fld="3" item="6"/>
          <tpl fld="0" item="1"/>
        </tpls>
      </n>
      <n v="4961018.0500000007" in="0">
        <tpls c="4">
          <tpl fld="6" item="3"/>
          <tpl fld="2" item="9"/>
          <tpl fld="3" item="5"/>
          <tpl fld="0" item="1"/>
        </tpls>
      </n>
      <n v="66468406.129999995" in="0">
        <tpls c="4">
          <tpl fld="6" item="3"/>
          <tpl fld="2" item="9"/>
          <tpl fld="3" item="0"/>
          <tpl fld="0" item="1"/>
        </tpls>
      </n>
      <n v="477290407.76999998" in="0">
        <tpls c="4">
          <tpl fld="6" item="3"/>
          <tpl fld="2" item="9"/>
          <tpl fld="3" item="3"/>
          <tpl fld="0" item="1"/>
        </tpls>
      </n>
      <n v="1234506258.49" in="0">
        <tpls c="4">
          <tpl fld="6" item="3"/>
          <tpl fld="2" item="9"/>
          <tpl fld="3" item="1"/>
          <tpl fld="0" item="1"/>
        </tpls>
      </n>
      <n v="112767609.06000002" in="0">
        <tpls c="4">
          <tpl fld="6" item="3"/>
          <tpl fld="2" item="9"/>
          <tpl fld="3" item="8"/>
          <tpl fld="0" item="1"/>
        </tpls>
      </n>
      <n v="45553802.219999999" in="0">
        <tpls c="4">
          <tpl fld="6" item="3"/>
          <tpl fld="2" item="9"/>
          <tpl fld="3" item="7"/>
          <tpl fld="0" item="1"/>
        </tpls>
      </n>
      <n v="5025203.4399999995" in="0">
        <tpls c="4">
          <tpl fld="6" item="3"/>
          <tpl fld="2" item="10"/>
          <tpl fld="3" item="5"/>
          <tpl fld="0" item="1"/>
        </tpls>
      </n>
      <n v="128943741.16" in="0">
        <tpls c="4">
          <tpl fld="6" item="3"/>
          <tpl fld="2" item="10"/>
          <tpl fld="3" item="8"/>
          <tpl fld="0" item="1"/>
        </tpls>
      </n>
      <n v="1258929411.6400001" in="0">
        <tpls c="4">
          <tpl fld="6" item="3"/>
          <tpl fld="2" item="10"/>
          <tpl fld="3" item="1"/>
          <tpl fld="0" item="1"/>
        </tpls>
      </n>
      <n v="47652491.369999982" in="0">
        <tpls c="4">
          <tpl fld="6" item="3"/>
          <tpl fld="2" item="10"/>
          <tpl fld="3" item="7"/>
          <tpl fld="0" item="1"/>
        </tpls>
      </n>
      <n v="68580211.420000002" in="0">
        <tpls c="4">
          <tpl fld="6" item="3"/>
          <tpl fld="2" item="10"/>
          <tpl fld="3" item="0"/>
          <tpl fld="0" item="1"/>
        </tpls>
      </n>
      <n v="13590113.869999997" in="0">
        <tpls c="4">
          <tpl fld="6" item="3"/>
          <tpl fld="2" item="10"/>
          <tpl fld="3" item="2"/>
          <tpl fld="0" item="1"/>
        </tpls>
      </n>
      <n v="263292942.53999996" in="0">
        <tpls c="4">
          <tpl fld="6" item="3"/>
          <tpl fld="2" item="10"/>
          <tpl fld="3" item="9"/>
          <tpl fld="0" item="1"/>
        </tpls>
      </n>
      <n v="100037388.07000001" in="0">
        <tpls c="4">
          <tpl fld="6" item="3"/>
          <tpl fld="2" item="10"/>
          <tpl fld="3" item="6"/>
          <tpl fld="0" item="1"/>
        </tpls>
      </n>
      <n v="491230715.15999997" in="0">
        <tpls c="4">
          <tpl fld="6" item="3"/>
          <tpl fld="2" item="10"/>
          <tpl fld="3" item="3"/>
          <tpl fld="0" item="1"/>
        </tpls>
      </n>
      <m>
        <tpls c="4">
          <tpl fld="6" item="3"/>
          <tpl fld="2" item="10"/>
          <tpl fld="3" item="4"/>
          <tpl fld="0" item="1"/>
        </tpls>
      </m>
      <n v="293550.86" in="0">
        <tpls c="3">
          <tpl fld="6" item="3"/>
          <tpl fld="1" item="12"/>
          <tpl fld="0" item="0"/>
        </tpls>
      </n>
      <n v="108210976.7" in="0">
        <tpls c="4">
          <tpl fld="6" item="3"/>
          <tpl fld="2" item="11"/>
          <tpl fld="3" item="6"/>
          <tpl fld="0" item="1"/>
        </tpls>
      </n>
      <n v="276071825.18000001" in="0">
        <tpls c="4">
          <tpl fld="6" item="3"/>
          <tpl fld="2" item="11"/>
          <tpl fld="3" item="9"/>
          <tpl fld="0" item="1"/>
        </tpls>
      </n>
      <n v="1303923155.6500001" in="0">
        <tpls c="4">
          <tpl fld="6" item="3"/>
          <tpl fld="2" item="11"/>
          <tpl fld="3" item="1"/>
          <tpl fld="0" item="1"/>
        </tpls>
      </n>
      <n v="50906077.410000004" in="0">
        <tpls c="4">
          <tpl fld="6" item="3"/>
          <tpl fld="2" item="11"/>
          <tpl fld="3" item="7"/>
          <tpl fld="0" item="1"/>
        </tpls>
      </n>
      <n v="130380984.05" in="0">
        <tpls c="4">
          <tpl fld="6" item="3"/>
          <tpl fld="2" item="11"/>
          <tpl fld="3" item="8"/>
          <tpl fld="0" item="1"/>
        </tpls>
      </n>
      <n v="513922649.63" in="0">
        <tpls c="4">
          <tpl fld="6" item="3"/>
          <tpl fld="2" item="11"/>
          <tpl fld="3" item="3"/>
          <tpl fld="0" item="1"/>
        </tpls>
      </n>
      <m>
        <tpls c="4">
          <tpl fld="6" item="3"/>
          <tpl fld="2" item="11"/>
          <tpl fld="3" item="4"/>
          <tpl fld="0" item="1"/>
        </tpls>
      </m>
      <n v="68352502.229999989" in="0">
        <tpls c="4">
          <tpl fld="6" item="3"/>
          <tpl fld="2" item="11"/>
          <tpl fld="3" item="0"/>
          <tpl fld="0" item="1"/>
        </tpls>
      </n>
      <n v="5383928.2199999997" in="0">
        <tpls c="4">
          <tpl fld="6" item="3"/>
          <tpl fld="2" item="11"/>
          <tpl fld="3" item="5"/>
          <tpl fld="0" item="1"/>
        </tpls>
      </n>
      <n v="14410942.780000001" in="0">
        <tpls c="4">
          <tpl fld="6" item="3"/>
          <tpl fld="2" item="11"/>
          <tpl fld="3" item="2"/>
          <tpl fld="0" item="1"/>
        </tpls>
      </n>
      <n v="292265.43" in="0">
        <tpls c="3">
          <tpl fld="6" item="3"/>
          <tpl fld="1" item="13"/>
          <tpl fld="0" item="0"/>
        </tpls>
      </n>
      <n v="71389191.890000001" in="0">
        <tpls c="4">
          <tpl fld="6" item="3"/>
          <tpl fld="2" item="12"/>
          <tpl fld="3" item="0"/>
          <tpl fld="0" item="1"/>
        </tpls>
      </n>
      <n v="16130957.289999999" in="0">
        <tpls c="4">
          <tpl fld="6" item="3"/>
          <tpl fld="2" item="12"/>
          <tpl fld="3" item="2"/>
          <tpl fld="0" item="1"/>
        </tpls>
      </n>
      <n v="553182059.38999999" in="0">
        <tpls c="4">
          <tpl fld="6" item="3"/>
          <tpl fld="2" item="12"/>
          <tpl fld="3" item="3"/>
          <tpl fld="0" item="1"/>
        </tpls>
      </n>
      <n v="1374912385.7699997" in="0">
        <tpls c="4">
          <tpl fld="6" item="3"/>
          <tpl fld="2" item="12"/>
          <tpl fld="3" item="1"/>
          <tpl fld="0" item="1"/>
        </tpls>
      </n>
      <n v="5696873.75" in="0">
        <tpls c="4">
          <tpl fld="6" item="3"/>
          <tpl fld="2" item="12"/>
          <tpl fld="3" item="5"/>
          <tpl fld="0" item="1"/>
        </tpls>
      </n>
      <n v="46138002.739999995" in="0">
        <tpls c="4">
          <tpl fld="6" item="3"/>
          <tpl fld="2" item="12"/>
          <tpl fld="3" item="7"/>
          <tpl fld="0" item="1"/>
        </tpls>
      </n>
      <n v="156748279.03999999" in="0">
        <tpls c="4">
          <tpl fld="6" item="3"/>
          <tpl fld="2" item="12"/>
          <tpl fld="3" item="8"/>
          <tpl fld="0" item="1"/>
        </tpls>
      </n>
      <m>
        <tpls c="4">
          <tpl fld="6" item="3"/>
          <tpl fld="2" item="12"/>
          <tpl fld="3" item="4"/>
          <tpl fld="0" item="1"/>
        </tpls>
      </m>
      <n v="110568652.23000002" in="0">
        <tpls c="4">
          <tpl fld="6" item="3"/>
          <tpl fld="2" item="12"/>
          <tpl fld="3" item="6"/>
          <tpl fld="0" item="1"/>
        </tpls>
      </n>
      <n v="300393163.74000001" in="0">
        <tpls c="4">
          <tpl fld="6" item="3"/>
          <tpl fld="2" item="12"/>
          <tpl fld="3" item="9"/>
          <tpl fld="0" item="1"/>
        </tpls>
      </n>
      <n v="290336.28999999998" in="0">
        <tpls c="3">
          <tpl fld="6" item="3"/>
          <tpl fld="1" item="14"/>
          <tpl fld="0" item="0"/>
        </tpls>
      </n>
      <n v="176616836.56999999" in="0">
        <tpls c="4">
          <tpl fld="6" item="3"/>
          <tpl fld="2" item="13"/>
          <tpl fld="3" item="8"/>
          <tpl fld="0" item="1"/>
        </tpls>
      </n>
      <n v="48241715.929999992" in="0">
        <tpls c="4">
          <tpl fld="6" item="3"/>
          <tpl fld="2" item="13"/>
          <tpl fld="3" item="7"/>
          <tpl fld="0" item="1"/>
        </tpls>
      </n>
      <n v="17345575.77" in="0">
        <tpls c="4">
          <tpl fld="6" item="3"/>
          <tpl fld="2" item="13"/>
          <tpl fld="3" item="2"/>
          <tpl fld="0" item="1"/>
        </tpls>
      </n>
      <n v="366332521.92000008" in="0">
        <tpls c="4">
          <tpl fld="6" item="3"/>
          <tpl fld="2" item="13"/>
          <tpl fld="3" item="9"/>
          <tpl fld="0" item="1"/>
        </tpls>
      </n>
      <n v="6077547.7199999997" in="0">
        <tpls c="4">
          <tpl fld="6" item="3"/>
          <tpl fld="2" item="13"/>
          <tpl fld="3" item="5"/>
          <tpl fld="0" item="1"/>
        </tpls>
      </n>
      <n v="576404307.59000015" in="0">
        <tpls c="4">
          <tpl fld="6" item="3"/>
          <tpl fld="2" item="13"/>
          <tpl fld="3" item="3"/>
          <tpl fld="0" item="1"/>
        </tpls>
      </n>
      <n v="75204289.159999996" in="0">
        <tpls c="4">
          <tpl fld="6" item="3"/>
          <tpl fld="2" item="13"/>
          <tpl fld="3" item="0"/>
          <tpl fld="0" item="1"/>
        </tpls>
      </n>
      <m>
        <tpls c="4">
          <tpl fld="6" item="3"/>
          <tpl fld="2" item="13"/>
          <tpl fld="3" item="4"/>
          <tpl fld="0" item="1"/>
        </tpls>
      </m>
      <n v="114871283.07000001" in="0">
        <tpls c="4">
          <tpl fld="6" item="3"/>
          <tpl fld="2" item="13"/>
          <tpl fld="3" item="6"/>
          <tpl fld="0" item="1"/>
        </tpls>
      </n>
      <n v="1406771809.6299999" in="0">
        <tpls c="4">
          <tpl fld="6" item="3"/>
          <tpl fld="2" item="13"/>
          <tpl fld="3" item="1"/>
          <tpl fld="0" item="1"/>
        </tpls>
      </n>
      <n v="290967.40000000002" in="0">
        <tpls c="3">
          <tpl fld="6" item="3"/>
          <tpl fld="1" item="15"/>
          <tpl fld="0" item="0"/>
        </tpls>
      </n>
      <n v="159292602.64999998" in="0">
        <tpls c="4">
          <tpl fld="6" item="3"/>
          <tpl fld="2" item="14"/>
          <tpl fld="3" item="8"/>
          <tpl fld="0" item="1"/>
        </tpls>
      </n>
      <n v="125111432.96000001" in="0">
        <tpls c="4">
          <tpl fld="6" item="3"/>
          <tpl fld="2" item="14"/>
          <tpl fld="3" item="4"/>
          <tpl fld="0" item="1"/>
        </tpls>
      </n>
      <n v="596541102.58999991" in="0">
        <tpls c="4">
          <tpl fld="6" item="3"/>
          <tpl fld="2" item="14"/>
          <tpl fld="3" item="3"/>
          <tpl fld="0" item="1"/>
        </tpls>
      </n>
      <n v="53459845.220000006" in="0">
        <tpls c="4">
          <tpl fld="6" item="3"/>
          <tpl fld="2" item="14"/>
          <tpl fld="3" item="7"/>
          <tpl fld="0" item="1"/>
        </tpls>
      </n>
      <n v="388289400" in="0">
        <tpls c="4">
          <tpl fld="6" item="3"/>
          <tpl fld="2" item="14"/>
          <tpl fld="3" item="9"/>
          <tpl fld="0" item="1"/>
        </tpls>
      </n>
      <n v="84502057.789999992" in="0">
        <tpls c="4">
          <tpl fld="6" item="3"/>
          <tpl fld="2" item="14"/>
          <tpl fld="3" item="0"/>
          <tpl fld="0" item="1"/>
        </tpls>
      </n>
      <n v="1406469114.4300001" in="0">
        <tpls c="4">
          <tpl fld="6" item="3"/>
          <tpl fld="2" item="14"/>
          <tpl fld="3" item="1"/>
          <tpl fld="0" item="1"/>
        </tpls>
      </n>
      <n v="17641700.690000001" in="0">
        <tpls c="4">
          <tpl fld="6" item="3"/>
          <tpl fld="2" item="14"/>
          <tpl fld="3" item="2"/>
          <tpl fld="0" item="1"/>
        </tpls>
      </n>
      <n v="6697235.0500000007" in="0">
        <tpls c="4">
          <tpl fld="6" item="3"/>
          <tpl fld="2" item="14"/>
          <tpl fld="3" item="5"/>
          <tpl fld="0" item="1"/>
        </tpls>
      </n>
      <n v="125147048.37999998" in="0">
        <tpls c="4">
          <tpl fld="6" item="3"/>
          <tpl fld="2" item="14"/>
          <tpl fld="3" item="6"/>
          <tpl fld="0" item="1"/>
        </tpls>
      </n>
      <n v="291523.18" in="0">
        <tpls c="3">
          <tpl fld="6" item="3"/>
          <tpl fld="1" item="16"/>
          <tpl fld="0" item="0"/>
        </tpls>
      </n>
      <n v="16875492.109999999" in="0">
        <tpls c="4">
          <tpl fld="6" item="3"/>
          <tpl fld="2" item="15"/>
          <tpl fld="3" item="2"/>
          <tpl fld="0" item="1"/>
        </tpls>
      </n>
      <n v="7822359.54" in="0">
        <tpls c="4">
          <tpl fld="6" item="3"/>
          <tpl fld="2" item="15"/>
          <tpl fld="3" item="5"/>
          <tpl fld="0" item="1"/>
        </tpls>
      </n>
      <n v="1514078644.73" in="0">
        <tpls c="4">
          <tpl fld="6" item="3"/>
          <tpl fld="2" item="15"/>
          <tpl fld="3" item="1"/>
          <tpl fld="0" item="1"/>
        </tpls>
      </n>
      <n v="64735921.810000002" in="0">
        <tpls c="4">
          <tpl fld="6" item="3"/>
          <tpl fld="2" item="15"/>
          <tpl fld="3" item="8"/>
          <tpl fld="0" item="1"/>
        </tpls>
      </n>
      <n v="124683595.95" in="0">
        <tpls c="4">
          <tpl fld="6" item="3"/>
          <tpl fld="2" item="15"/>
          <tpl fld="3" item="6"/>
          <tpl fld="0" item="1"/>
        </tpls>
      </n>
      <n v="586987566.50999999" in="0">
        <tpls c="4">
          <tpl fld="6" item="3"/>
          <tpl fld="2" item="15"/>
          <tpl fld="3" item="3"/>
          <tpl fld="0" item="1"/>
        </tpls>
      </n>
      <n v="55046881.310000002" in="0">
        <tpls c="4">
          <tpl fld="6" item="3"/>
          <tpl fld="2" item="15"/>
          <tpl fld="3" item="7"/>
          <tpl fld="0" item="1"/>
        </tpls>
      </n>
      <n v="82493141.040000007" in="0">
        <tpls c="4">
          <tpl fld="6" item="3"/>
          <tpl fld="2" item="15"/>
          <tpl fld="3" item="0"/>
          <tpl fld="0" item="1"/>
        </tpls>
      </n>
      <n v="119337230.03999999" in="0">
        <tpls c="4">
          <tpl fld="6" item="3"/>
          <tpl fld="2" item="15"/>
          <tpl fld="3" item="4"/>
          <tpl fld="0" item="1"/>
        </tpls>
      </n>
      <n v="368089216.46999997" in="0">
        <tpls c="4">
          <tpl fld="6" item="3"/>
          <tpl fld="2" item="15"/>
          <tpl fld="3" item="9"/>
          <tpl fld="0" item="1"/>
        </tpls>
      </n>
      <n v="292686.34000000003" in="0">
        <tpls c="3">
          <tpl fld="6" item="3"/>
          <tpl fld="1" item="17"/>
          <tpl fld="0" item="0"/>
        </tpls>
      </n>
      <n v="1531329794.7099998" in="0">
        <tpls c="4">
          <tpl fld="6" item="3"/>
          <tpl fld="2" item="16"/>
          <tpl fld="3" item="1"/>
          <tpl fld="0" item="1"/>
        </tpls>
      </n>
      <n v="384107245.43999994" in="0">
        <tpls c="4">
          <tpl fld="6" item="3"/>
          <tpl fld="2" item="16"/>
          <tpl fld="3" item="9"/>
          <tpl fld="0" item="1"/>
        </tpls>
      </n>
      <n v="116461409.44" in="0">
        <tpls c="4">
          <tpl fld="6" item="3"/>
          <tpl fld="2" item="16"/>
          <tpl fld="3" item="6"/>
          <tpl fld="0" item="1"/>
        </tpls>
      </n>
      <n v="51687988.149999991" in="0">
        <tpls c="4">
          <tpl fld="6" item="3"/>
          <tpl fld="2" item="16"/>
          <tpl fld="3" item="8"/>
          <tpl fld="0" item="1"/>
        </tpls>
      </n>
      <n v="88299580.769999996" in="0">
        <tpls c="4">
          <tpl fld="6" item="3"/>
          <tpl fld="2" item="16"/>
          <tpl fld="3" item="0"/>
          <tpl fld="0" item="1"/>
        </tpls>
      </n>
      <n v="296094.11" in="0">
        <tpls c="3">
          <tpl fld="6" item="3"/>
          <tpl fld="1" item="18"/>
          <tpl fld="0" item="0"/>
        </tpls>
      </n>
      <n v="17047521.91" in="0">
        <tpls c="4">
          <tpl fld="6" item="3"/>
          <tpl fld="2" item="16"/>
          <tpl fld="3" item="2"/>
          <tpl fld="0" item="1"/>
        </tpls>
      </n>
      <n v="56392324.050000004" in="0">
        <tpls c="4">
          <tpl fld="6" item="3"/>
          <tpl fld="2" item="16"/>
          <tpl fld="3" item="7"/>
          <tpl fld="0" item="1"/>
        </tpls>
      </n>
      <n v="125115932.91000001" in="0">
        <tpls c="4">
          <tpl fld="6" item="3"/>
          <tpl fld="2" item="16"/>
          <tpl fld="3" item="4"/>
          <tpl fld="0" item="1"/>
        </tpls>
      </n>
      <n v="596114292.54999995" in="0">
        <tpls c="4">
          <tpl fld="6" item="3"/>
          <tpl fld="2" item="16"/>
          <tpl fld="3" item="3"/>
          <tpl fld="0" item="1"/>
        </tpls>
      </n>
      <n v="9643734.370000001" in="0">
        <tpls c="4">
          <tpl fld="6" item="3"/>
          <tpl fld="2" item="16"/>
          <tpl fld="3" item="5"/>
          <tpl fld="0" item="1"/>
        </tpls>
      </n>
      <n v="89651923.969999999" in="0">
        <tpls c="4">
          <tpl fld="6" item="3"/>
          <tpl fld="2" item="17"/>
          <tpl fld="3" item="0"/>
          <tpl fld="0" item="1"/>
        </tpls>
      </n>
      <n v="612197897.75999999" in="0">
        <tpls c="4">
          <tpl fld="6" item="3"/>
          <tpl fld="2" item="17"/>
          <tpl fld="3" item="3"/>
          <tpl fld="0" item="1"/>
        </tpls>
      </n>
      <n v="10061179.539999999" in="0">
        <tpls c="4">
          <tpl fld="6" item="3"/>
          <tpl fld="2" item="17"/>
          <tpl fld="3" item="5"/>
          <tpl fld="0" item="1"/>
        </tpls>
      </n>
      <n v="1618476139.3699999" in="0">
        <tpls c="4">
          <tpl fld="6" item="3"/>
          <tpl fld="2" item="17"/>
          <tpl fld="3" item="1"/>
          <tpl fld="0" item="1"/>
        </tpls>
      </n>
      <n v="50031195.929999992" in="0">
        <tpls c="4">
          <tpl fld="6" item="3"/>
          <tpl fld="2" item="17"/>
          <tpl fld="3" item="8"/>
          <tpl fld="0" item="1"/>
        </tpls>
      </n>
      <n v="6651917.1000000006" in="0">
        <tpls c="4">
          <tpl fld="6" item="3"/>
          <tpl fld="2" item="17"/>
          <tpl fld="3" item="4"/>
          <tpl fld="0" item="1"/>
        </tpls>
      </n>
      <n v="59175928.539999999" in="0">
        <tpls c="4">
          <tpl fld="6" item="3"/>
          <tpl fld="2" item="17"/>
          <tpl fld="3" item="7"/>
          <tpl fld="0" item="1"/>
        </tpls>
      </n>
      <n v="400100714.27999991" in="0">
        <tpls c="4">
          <tpl fld="6" item="3"/>
          <tpl fld="2" item="17"/>
          <tpl fld="3" item="9"/>
          <tpl fld="0" item="1"/>
        </tpls>
      </n>
      <n v="16422099.970000003" in="0">
        <tpls c="4">
          <tpl fld="6" item="3"/>
          <tpl fld="2" item="17"/>
          <tpl fld="3" item="2"/>
          <tpl fld="0" item="1"/>
        </tpls>
      </n>
      <n v="142011215.53" in="0">
        <tpls c="4">
          <tpl fld="6" item="3"/>
          <tpl fld="2" item="17"/>
          <tpl fld="3" item="6"/>
          <tpl fld="0" item="1"/>
        </tpls>
      </n>
      <n v="299268.37" in="0">
        <tpls c="3">
          <tpl fld="6" item="3"/>
          <tpl fld="1" item="19"/>
          <tpl fld="0" item="0"/>
        </tpls>
      </n>
      <n v="305776.93" in="0">
        <tpls c="3">
          <tpl fld="6" item="3"/>
          <tpl fld="1" item="20"/>
          <tpl fld="0" item="0"/>
        </tpls>
      </n>
      <n v="62097987.379999995" in="0">
        <tpls c="4">
          <tpl fld="6" item="3"/>
          <tpl fld="2" item="18"/>
          <tpl fld="3" item="7"/>
          <tpl fld="0" item="1"/>
        </tpls>
      </n>
      <n v="92710843.590000004" in="0">
        <tpls c="4">
          <tpl fld="6" item="3"/>
          <tpl fld="2" item="18"/>
          <tpl fld="3" item="0"/>
          <tpl fld="0" item="1"/>
        </tpls>
      </n>
      <n v="1654749941.04" in="0">
        <tpls c="4">
          <tpl fld="6" item="3"/>
          <tpl fld="2" item="18"/>
          <tpl fld="3" item="1"/>
          <tpl fld="0" item="1"/>
        </tpls>
      </n>
      <n v="627498221.04999995" in="0">
        <tpls c="4">
          <tpl fld="6" item="3"/>
          <tpl fld="2" item="18"/>
          <tpl fld="3" item="3"/>
          <tpl fld="0" item="1"/>
        </tpls>
      </n>
      <n v="4144080.21" in="0">
        <tpls c="4">
          <tpl fld="6" item="3"/>
          <tpl fld="2" item="18"/>
          <tpl fld="3" item="4"/>
          <tpl fld="0" item="1"/>
        </tpls>
      </n>
      <n v="55571711.370000005" in="0">
        <tpls c="4">
          <tpl fld="6" item="3"/>
          <tpl fld="2" item="18"/>
          <tpl fld="3" item="8"/>
          <tpl fld="0" item="1"/>
        </tpls>
      </n>
      <n v="10870360.300000001" in="0">
        <tpls c="4">
          <tpl fld="6" item="3"/>
          <tpl fld="2" item="18"/>
          <tpl fld="3" item="5"/>
          <tpl fld="0" item="1"/>
        </tpls>
      </n>
      <n v="409022165.39000005" in="0">
        <tpls c="4">
          <tpl fld="6" item="3"/>
          <tpl fld="2" item="18"/>
          <tpl fld="3" item="9"/>
          <tpl fld="0" item="1"/>
        </tpls>
      </n>
      <n v="17840283" in="0">
        <tpls c="4">
          <tpl fld="6" item="3"/>
          <tpl fld="2" item="18"/>
          <tpl fld="3" item="2"/>
          <tpl fld="0" item="1"/>
        </tpls>
      </n>
      <n v="135727413.24000001" in="0">
        <tpls c="4">
          <tpl fld="6" item="3"/>
          <tpl fld="2" item="18"/>
          <tpl fld="3" item="6"/>
          <tpl fld="0" item="1"/>
        </tpls>
      </n>
      <n v="98384975.960000023" in="0">
        <tpls c="4">
          <tpl fld="6" item="3"/>
          <tpl fld="2" item="19"/>
          <tpl fld="3" item="0"/>
          <tpl fld="0" item="1"/>
        </tpls>
      </n>
      <n v="12945763" in="0">
        <tpls c="4">
          <tpl fld="6" item="3"/>
          <tpl fld="2" item="19"/>
          <tpl fld="3" item="2"/>
          <tpl fld="0" item="1"/>
        </tpls>
      </n>
      <n v="66078262.640000008" in="0">
        <tpls c="4">
          <tpl fld="6" item="3"/>
          <tpl fld="2" item="19"/>
          <tpl fld="3" item="7"/>
          <tpl fld="0" item="1"/>
        </tpls>
      </n>
      <n v="55687630.220000021" in="0">
        <tpls c="4">
          <tpl fld="6" item="3"/>
          <tpl fld="2" item="19"/>
          <tpl fld="3" item="8"/>
          <tpl fld="0" item="1"/>
        </tpls>
      </n>
      <n v="1474498.17" in="0">
        <tpls c="4">
          <tpl fld="6" item="3"/>
          <tpl fld="2" item="19"/>
          <tpl fld="3" item="4"/>
          <tpl fld="0" item="1"/>
        </tpls>
      </n>
      <n v="1780170861.2000003" in="0">
        <tpls c="4">
          <tpl fld="6" item="3"/>
          <tpl fld="2" item="19"/>
          <tpl fld="3" item="1"/>
          <tpl fld="0" item="1"/>
        </tpls>
      </n>
      <n v="153783803.89999998" in="0">
        <tpls c="4">
          <tpl fld="6" item="3"/>
          <tpl fld="2" item="19"/>
          <tpl fld="3" item="6"/>
          <tpl fld="0" item="1"/>
        </tpls>
      </n>
      <n v="310169.28000000003" in="0">
        <tpls c="3">
          <tpl fld="6" item="3"/>
          <tpl fld="1" item="21"/>
          <tpl fld="0" item="0"/>
        </tpls>
      </n>
      <n v="11263560.68" in="0">
        <tpls c="4">
          <tpl fld="6" item="3"/>
          <tpl fld="2" item="19"/>
          <tpl fld="3" item="5"/>
          <tpl fld="0" item="1"/>
        </tpls>
      </n>
      <n v="677516399.95000005" in="0">
        <tpls c="4">
          <tpl fld="6" item="3"/>
          <tpl fld="2" item="19"/>
          <tpl fld="3" item="3"/>
          <tpl fld="0" item="1"/>
        </tpls>
      </n>
      <n v="437873915.63000005" in="0">
        <tpls c="4">
          <tpl fld="6" item="3"/>
          <tpl fld="2" item="19"/>
          <tpl fld="3" item="9"/>
          <tpl fld="0" item="1"/>
        </tpls>
      </n>
      <n v="2343362.81" in="0">
        <tpls c="4">
          <tpl fld="6" item="3"/>
          <tpl fld="2" item="20"/>
          <tpl fld="3" item="4"/>
          <tpl fld="0" item="1"/>
        </tpls>
      </n>
      <n v="11703012.319999998" in="0">
        <tpls c="4">
          <tpl fld="6" item="3"/>
          <tpl fld="2" item="20"/>
          <tpl fld="3" item="5"/>
          <tpl fld="0" item="1"/>
        </tpls>
      </n>
      <n v="14310896.970000001" in="0">
        <tpls c="4">
          <tpl fld="6" item="3"/>
          <tpl fld="2" item="20"/>
          <tpl fld="3" item="2"/>
          <tpl fld="0" item="1"/>
        </tpls>
      </n>
      <n v="100276391.72999999" in="0">
        <tpls c="4">
          <tpl fld="6" item="3"/>
          <tpl fld="2" item="20"/>
          <tpl fld="3" item="0"/>
          <tpl fld="0" item="1"/>
        </tpls>
      </n>
      <n v="463422386.35999995" in="0">
        <tpls c="4">
          <tpl fld="6" item="3"/>
          <tpl fld="2" item="20"/>
          <tpl fld="3" item="9"/>
          <tpl fld="0" item="1"/>
        </tpls>
      </n>
      <n v="162102844.92000002" in="0">
        <tpls c="4">
          <tpl fld="6" item="3"/>
          <tpl fld="2" item="20"/>
          <tpl fld="3" item="6"/>
          <tpl fld="0" item="1"/>
        </tpls>
      </n>
      <n v="71531946.189999998" in="0">
        <tpls c="4">
          <tpl fld="6" item="3"/>
          <tpl fld="2" item="20"/>
          <tpl fld="3" item="7"/>
          <tpl fld="0" item="1"/>
        </tpls>
      </n>
      <n v="316755.76" in="0">
        <tpls c="3">
          <tpl fld="6" item="3"/>
          <tpl fld="1" item="22"/>
          <tpl fld="0" item="0"/>
        </tpls>
      </n>
      <n v="61647730.900000006" in="0">
        <tpls c="4">
          <tpl fld="6" item="3"/>
          <tpl fld="2" item="20"/>
          <tpl fld="3" item="8"/>
          <tpl fld="0" item="1"/>
        </tpls>
      </n>
      <n v="1877484557.8299999" in="0">
        <tpls c="4">
          <tpl fld="6" item="3"/>
          <tpl fld="2" item="20"/>
          <tpl fld="3" item="1"/>
          <tpl fld="0" item="1"/>
        </tpls>
      </n>
      <n v="702731698.83000004" in="0">
        <tpls c="4">
          <tpl fld="6" item="3"/>
          <tpl fld="2" item="20"/>
          <tpl fld="3" item="3"/>
          <tpl fld="0" item="1"/>
        </tpls>
      </n>
      <n v="2053092138.9499998" in="0">
        <tpls c="4">
          <tpl fld="6" item="3"/>
          <tpl fld="2" item="21"/>
          <tpl fld="3" item="1"/>
          <tpl fld="0" item="1"/>
        </tpls>
      </n>
      <n v="176364514.55999997" in="0">
        <tpls c="4">
          <tpl fld="6" item="3"/>
          <tpl fld="2" item="21"/>
          <tpl fld="3" item="6"/>
          <tpl fld="0" item="1"/>
        </tpls>
      </n>
      <n v="104251433.30000001" in="0">
        <tpls c="4">
          <tpl fld="6" item="3"/>
          <tpl fld="2" item="21"/>
          <tpl fld="3" item="0"/>
          <tpl fld="0" item="1"/>
        </tpls>
      </n>
      <n v="65657336.590000011" in="0">
        <tpls c="4">
          <tpl fld="6" item="3"/>
          <tpl fld="2" item="21"/>
          <tpl fld="3" item="8"/>
          <tpl fld="0" item="1"/>
        </tpls>
      </n>
      <n v="744664725.67999995" in="0">
        <tpls c="4">
          <tpl fld="6" item="3"/>
          <tpl fld="2" item="21"/>
          <tpl fld="3" item="3"/>
          <tpl fld="0" item="1"/>
        </tpls>
      </n>
      <n v="521956041.49999988" in="0">
        <tpls c="4">
          <tpl fld="6" item="3"/>
          <tpl fld="2" item="21"/>
          <tpl fld="3" item="9"/>
          <tpl fld="0" item="1"/>
        </tpls>
      </n>
      <n v="79183335.25999999" in="0">
        <tpls c="4">
          <tpl fld="6" item="3"/>
          <tpl fld="2" item="21"/>
          <tpl fld="3" item="7"/>
          <tpl fld="0" item="1"/>
        </tpls>
      </n>
      <n v="1690613.15" in="0">
        <tpls c="4">
          <tpl fld="6" item="3"/>
          <tpl fld="2" item="21"/>
          <tpl fld="3" item="4"/>
          <tpl fld="0" item="1"/>
        </tpls>
      </n>
      <n v="13326694.040000001" in="0">
        <tpls c="4">
          <tpl fld="6" item="3"/>
          <tpl fld="2" item="21"/>
          <tpl fld="3" item="5"/>
          <tpl fld="0" item="1"/>
        </tpls>
      </n>
      <n v="16861258.789999999" in="0">
        <tpls c="4">
          <tpl fld="6" item="3"/>
          <tpl fld="2" item="21"/>
          <tpl fld="3" item="2"/>
          <tpl fld="0" item="1"/>
        </tpls>
      </n>
      <n v="324277.26" in="0">
        <tpls c="3">
          <tpl fld="6" item="3"/>
          <tpl fld="1" item="23"/>
          <tpl fld="0" item="0"/>
        </tpls>
      </n>
      <n v="86019374.770000011" in="0">
        <tpls c="4">
          <tpl fld="6" item="3"/>
          <tpl fld="2" item="22"/>
          <tpl fld="3" item="7"/>
          <tpl fld="0" item="1"/>
        </tpls>
      </n>
      <n v="2214422961.54" in="0">
        <tpls c="4">
          <tpl fld="6" item="3"/>
          <tpl fld="2" item="22"/>
          <tpl fld="3" item="1"/>
          <tpl fld="0" item="1"/>
        </tpls>
      </n>
      <n v="14693513.940000001" in="0">
        <tpls c="4">
          <tpl fld="6" item="3"/>
          <tpl fld="2" item="22"/>
          <tpl fld="3" item="5"/>
          <tpl fld="0" item="1"/>
        </tpls>
      </n>
      <n v="106369693.59" in="0">
        <tpls c="4">
          <tpl fld="6" item="3"/>
          <tpl fld="2" item="22"/>
          <tpl fld="3" item="0"/>
          <tpl fld="0" item="1"/>
        </tpls>
      </n>
      <n v="173774688.58000001" in="0">
        <tpls c="4">
          <tpl fld="6" item="3"/>
          <tpl fld="2" item="22"/>
          <tpl fld="3" item="6"/>
          <tpl fld="0" item="1"/>
        </tpls>
      </n>
      <n v="571611211.25999999" in="0">
        <tpls c="4">
          <tpl fld="6" item="3"/>
          <tpl fld="2" item="22"/>
          <tpl fld="3" item="9"/>
          <tpl fld="0" item="1"/>
        </tpls>
      </n>
      <n v="17834515.98" in="0">
        <tpls c="4">
          <tpl fld="6" item="3"/>
          <tpl fld="2" item="22"/>
          <tpl fld="3" item="2"/>
          <tpl fld="0" item="1"/>
        </tpls>
      </n>
      <n v="1073564.17" in="0">
        <tpls c="4">
          <tpl fld="6" item="3"/>
          <tpl fld="2" item="22"/>
          <tpl fld="3" item="4"/>
          <tpl fld="0" item="1"/>
        </tpls>
      </n>
      <n v="58925681.999999993" in="0">
        <tpls c="4">
          <tpl fld="6" item="3"/>
          <tpl fld="2" item="22"/>
          <tpl fld="3" item="8"/>
          <tpl fld="0" item="1"/>
        </tpls>
      </n>
      <n v="780673400.74000001" in="0">
        <tpls c="4">
          <tpl fld="6" item="3"/>
          <tpl fld="2" item="22"/>
          <tpl fld="3" item="3"/>
          <tpl fld="0" item="1"/>
        </tpls>
      </n>
      <n v="325976.92" in="0">
        <tpls c="3">
          <tpl fld="6" item="3"/>
          <tpl fld="1" item="24"/>
          <tpl fld="0" item="0"/>
        </tpls>
      </n>
      <n v="638500218.88999999" in="0">
        <tpls c="4">
          <tpl fld="6" item="3"/>
          <tpl fld="2" item="23"/>
          <tpl fld="3" item="9"/>
          <tpl fld="0" item="1"/>
        </tpls>
      </n>
      <n v="80319.62" in="0">
        <tpls c="4">
          <tpl fld="6" item="3"/>
          <tpl fld="2" item="23"/>
          <tpl fld="3" item="4"/>
          <tpl fld="0" item="1"/>
        </tpls>
      </n>
      <n v="123918700.09" in="0">
        <tpls c="4">
          <tpl fld="6" item="3"/>
          <tpl fld="2" item="23"/>
          <tpl fld="3" item="0"/>
          <tpl fld="0" item="1"/>
        </tpls>
      </n>
      <n v="833971132.86000013" in="0">
        <tpls c="4">
          <tpl fld="6" item="3"/>
          <tpl fld="2" item="23"/>
          <tpl fld="3" item="3"/>
          <tpl fld="0" item="1"/>
        </tpls>
      </n>
      <n v="16055890.789999999" in="0">
        <tpls c="4">
          <tpl fld="6" item="3"/>
          <tpl fld="2" item="23"/>
          <tpl fld="3" item="5"/>
          <tpl fld="0" item="1"/>
        </tpls>
      </n>
      <n v="2373000400.1799998" in="0">
        <tpls c="4">
          <tpl fld="6" item="3"/>
          <tpl fld="2" item="23"/>
          <tpl fld="3" item="1"/>
          <tpl fld="0" item="1"/>
        </tpls>
      </n>
      <n v="325168.95" in="0">
        <tpls c="3">
          <tpl fld="6" item="3"/>
          <tpl fld="1" item="25"/>
          <tpl fld="0" item="0"/>
        </tpls>
      </n>
      <n v="70103754.980000004" in="0">
        <tpls c="4">
          <tpl fld="6" item="3"/>
          <tpl fld="2" item="23"/>
          <tpl fld="3" item="8"/>
          <tpl fld="0" item="1"/>
        </tpls>
      </n>
      <n v="95322484.670000017" in="0">
        <tpls c="4">
          <tpl fld="6" item="3"/>
          <tpl fld="2" item="23"/>
          <tpl fld="3" item="7"/>
          <tpl fld="0" item="1"/>
        </tpls>
      </n>
      <n v="19373206.559999999" in="0">
        <tpls c="4">
          <tpl fld="6" item="3"/>
          <tpl fld="2" item="23"/>
          <tpl fld="3" item="2"/>
          <tpl fld="0" item="1"/>
        </tpls>
      </n>
      <n v="198630261.32999998" in="0">
        <tpls c="4">
          <tpl fld="6" item="3"/>
          <tpl fld="2" item="23"/>
          <tpl fld="3" item="6"/>
          <tpl fld="0" item="1"/>
        </tpls>
      </n>
      <n v="738599440.69000006" in="0">
        <tpls c="4">
          <tpl fld="6" item="3"/>
          <tpl fld="2" item="24"/>
          <tpl fld="3" item="9"/>
          <tpl fld="0" item="1"/>
        </tpls>
      </n>
      <n v="105079736.58999999" in="0">
        <tpls c="4">
          <tpl fld="6" item="3"/>
          <tpl fld="2" item="24"/>
          <tpl fld="3" item="7"/>
          <tpl fld="0" item="1"/>
        </tpls>
      </n>
      <n v="145969407.59000003" in="0">
        <tpls c="4">
          <tpl fld="6" item="3"/>
          <tpl fld="2" item="24"/>
          <tpl fld="3" item="0"/>
          <tpl fld="0" item="1"/>
        </tpls>
      </n>
      <n v="90092797.439999998" in="0">
        <tpls c="4">
          <tpl fld="6" item="3"/>
          <tpl fld="2" item="24"/>
          <tpl fld="3" item="8"/>
          <tpl fld="0" item="1"/>
        </tpls>
      </n>
      <m>
        <tpls c="4">
          <tpl fld="6" item="3"/>
          <tpl fld="2" item="24"/>
          <tpl fld="3" item="4"/>
          <tpl fld="0" item="1"/>
        </tpls>
      </m>
      <n v="861625339.65999997" in="0">
        <tpls c="4">
          <tpl fld="6" item="3"/>
          <tpl fld="2" item="24"/>
          <tpl fld="3" item="3"/>
          <tpl fld="0" item="1"/>
        </tpls>
      </n>
      <n v="233933009.09000003" in="0">
        <tpls c="4">
          <tpl fld="6" item="3"/>
          <tpl fld="2" item="24"/>
          <tpl fld="3" item="6"/>
          <tpl fld="0" item="1"/>
        </tpls>
      </n>
      <n v="2621281950.5100002" in="0">
        <tpls c="4">
          <tpl fld="6" item="3"/>
          <tpl fld="2" item="24"/>
          <tpl fld="3" item="1"/>
          <tpl fld="0" item="1"/>
        </tpls>
      </n>
      <n v="20202357.170000002" in="0">
        <tpls c="4">
          <tpl fld="6" item="3"/>
          <tpl fld="2" item="24"/>
          <tpl fld="3" item="2"/>
          <tpl fld="0" item="1"/>
        </tpls>
      </n>
      <n v="17239233.370000001" in="0">
        <tpls c="4">
          <tpl fld="6" item="3"/>
          <tpl fld="2" item="24"/>
          <tpl fld="3" item="5"/>
          <tpl fld="0" item="1"/>
        </tpls>
      </n>
      <n v="328204.01" in="0">
        <tpls c="3">
          <tpl fld="6" item="3"/>
          <tpl fld="1" item="26"/>
          <tpl fld="0" item="0"/>
        </tpls>
      </n>
      <n v="110839016.53" in="0">
        <tpls c="4">
          <tpl fld="6" item="3"/>
          <tpl fld="2" item="25"/>
          <tpl fld="3" item="7"/>
          <tpl fld="0" item="1"/>
        </tpls>
      </n>
      <n v="784029590.10000002" in="0">
        <tpls c="4">
          <tpl fld="6" item="3"/>
          <tpl fld="2" item="25"/>
          <tpl fld="3" item="9"/>
          <tpl fld="0" item="1"/>
        </tpls>
      </n>
      <n v="232426904.80999997" in="0">
        <tpls c="4">
          <tpl fld="6" item="3"/>
          <tpl fld="2" item="25"/>
          <tpl fld="3" item="6"/>
          <tpl fld="0" item="1"/>
        </tpls>
      </n>
      <n v="18430905.940000001" in="0">
        <tpls c="4">
          <tpl fld="6" item="3"/>
          <tpl fld="2" item="25"/>
          <tpl fld="3" item="5"/>
          <tpl fld="0" item="1"/>
        </tpls>
      </n>
      <n v="156103109.08999997" in="0">
        <tpls c="4">
          <tpl fld="6" item="3"/>
          <tpl fld="2" item="25"/>
          <tpl fld="3" item="0"/>
          <tpl fld="0" item="1"/>
        </tpls>
      </n>
      <n v="873744774.34000015" in="0">
        <tpls c="4">
          <tpl fld="6" item="3"/>
          <tpl fld="2" item="25"/>
          <tpl fld="3" item="3"/>
          <tpl fld="0" item="1"/>
        </tpls>
      </n>
      <m>
        <tpls c="4">
          <tpl fld="6" item="3"/>
          <tpl fld="2" item="25"/>
          <tpl fld="3" item="4"/>
          <tpl fld="0" item="1"/>
        </tpls>
      </m>
      <n v="2709050384.8699999" in="0">
        <tpls c="4">
          <tpl fld="6" item="3"/>
          <tpl fld="2" item="25"/>
          <tpl fld="3" item="1"/>
          <tpl fld="0" item="1"/>
        </tpls>
      </n>
      <n v="78012506.949999988" in="0">
        <tpls c="4">
          <tpl fld="6" item="3"/>
          <tpl fld="2" item="25"/>
          <tpl fld="3" item="8"/>
          <tpl fld="0" item="1"/>
        </tpls>
      </n>
      <n v="51792127.82" in="0">
        <tpls c="4">
          <tpl fld="6" item="3"/>
          <tpl fld="2" item="25"/>
          <tpl fld="3" item="2"/>
          <tpl fld="0" item="1"/>
        </tpls>
      </n>
      <n v="314543.84999999998" in="0">
        <tpls c="3">
          <tpl fld="6" item="3"/>
          <tpl fld="1" item="27"/>
          <tpl fld="0" item="0"/>
        </tpls>
      </n>
      <n v="311194.7" in="0">
        <tpls c="3">
          <tpl fld="6" item="3"/>
          <tpl fld="1" item="28"/>
          <tpl fld="0" item="0"/>
        </tpls>
      </n>
      <n v="312464.78000000003" in="0">
        <tpls c="3">
          <tpl fld="6" item="3"/>
          <tpl fld="1" item="29"/>
          <tpl fld="0" item="0"/>
        </tpls>
      </n>
      <n v="312486.21000000002" in="0">
        <tpls c="3">
          <tpl fld="6" item="3"/>
          <tpl fld="1" item="1"/>
          <tpl fld="0" item="0"/>
        </tpls>
      </n>
      <n v="312799.53000000003" in="0">
        <tpls c="3">
          <tpl fld="6" item="3"/>
          <tpl fld="1" item="0"/>
          <tpl fld="0" item="0"/>
        </tpls>
      </n>
      <n v="126243" in="0">
        <tpls c="4">
          <tpl fld="2" item="29"/>
          <tpl fld="5" item="64"/>
          <tpl fld="3" item="7"/>
          <tpl fld="0" item="1"/>
        </tpls>
      </n>
      <n v="32317963.489999998" in="0">
        <tpls c="4">
          <tpl fld="2" item="26"/>
          <tpl fld="5" item="64"/>
          <tpl fld="3" item="1"/>
          <tpl fld="0" item="1"/>
        </tpls>
      </n>
      <m>
        <tpls c="4">
          <tpl fld="2" item="28"/>
          <tpl fld="5" item="64"/>
          <tpl fld="3" item="5"/>
          <tpl fld="0" item="1"/>
        </tpls>
      </m>
      <n v="34470672.640000001" in="0">
        <tpls c="4">
          <tpl fld="2" item="0"/>
          <tpl fld="5" item="64"/>
          <tpl fld="3" item="1"/>
          <tpl fld="0" item="1"/>
        </tpls>
      </n>
      <n v="3457.06" in="0">
        <tpls c="3">
          <tpl fld="1" item="0"/>
          <tpl fld="4" item="1"/>
          <tpl fld="0" item="0"/>
        </tpls>
      </n>
      <n v="14984525.67" in="0">
        <tpls c="4">
          <tpl fld="2" item="0"/>
          <tpl fld="5" item="64"/>
          <tpl fld="3" item="3"/>
          <tpl fld="0" item="1"/>
        </tpls>
      </n>
      <n v="192" in="0">
        <tpls c="4">
          <tpl fld="2" item="26"/>
          <tpl fld="5" item="64"/>
          <tpl fld="3" item="2"/>
          <tpl fld="0" item="1"/>
        </tpls>
      </n>
      <n v="145471.81" in="0">
        <tpls c="4">
          <tpl fld="2" item="26"/>
          <tpl fld="5" item="64"/>
          <tpl fld="3" item="7"/>
          <tpl fld="0" item="1"/>
        </tpls>
      </n>
      <n v="832910" in="0">
        <tpls c="4">
          <tpl fld="2" item="29"/>
          <tpl fld="5" item="64"/>
          <tpl fld="3" item="6"/>
          <tpl fld="0" item="1"/>
        </tpls>
      </n>
      <n v="279980.76" in="0">
        <tpls c="4">
          <tpl fld="2" item="26"/>
          <tpl fld="5" item="64"/>
          <tpl fld="3" item="4"/>
          <tpl fld="0" item="1"/>
        </tpls>
      </n>
      <m>
        <tpls c="4">
          <tpl fld="2" item="26"/>
          <tpl fld="5" item="64"/>
          <tpl fld="3" item="5"/>
          <tpl fld="0" item="1"/>
        </tpls>
      </m>
      <n v="11677032" in="0">
        <tpls c="4">
          <tpl fld="2" item="29"/>
          <tpl fld="5" item="64"/>
          <tpl fld="3" item="9"/>
          <tpl fld="0" item="1"/>
        </tpls>
      </n>
      <n v="11330535.09" in="0">
        <tpls c="4">
          <tpl fld="2" item="26"/>
          <tpl fld="5" item="64"/>
          <tpl fld="3" item="3"/>
          <tpl fld="0" item="1"/>
        </tpls>
      </n>
      <n v="3580.96" in="0">
        <tpls c="3">
          <tpl fld="1" item="27"/>
          <tpl fld="4" item="1"/>
          <tpl fld="0" item="0"/>
        </tpls>
      </n>
      <n v="14644436" in="0">
        <tpls c="4">
          <tpl fld="2" item="29"/>
          <tpl fld="5" item="64"/>
          <tpl fld="3" item="3"/>
          <tpl fld="0" item="1"/>
        </tpls>
      </n>
      <n v="814704.25" in="0">
        <tpls c="4">
          <tpl fld="2" item="0"/>
          <tpl fld="5" item="64"/>
          <tpl fld="3" item="6"/>
          <tpl fld="0" item="1"/>
        </tpls>
      </n>
      <m>
        <tpls c="4">
          <tpl fld="2" item="27"/>
          <tpl fld="5" item="64"/>
          <tpl fld="3" item="5"/>
          <tpl fld="0" item="1"/>
        </tpls>
      </m>
      <n v="10000" in="0">
        <tpls c="4">
          <tpl fld="2" item="0"/>
          <tpl fld="5" item="64"/>
          <tpl fld="3" item="4"/>
          <tpl fld="0" item="1"/>
        </tpls>
      </n>
      <n v="9544269.7799999993" in="0">
        <tpls c="4">
          <tpl fld="2" item="27"/>
          <tpl fld="5" item="64"/>
          <tpl fld="3" item="9"/>
          <tpl fld="0" item="1"/>
        </tpls>
      </n>
      <n v="2452111" in="0">
        <tpls c="4">
          <tpl fld="2" item="29"/>
          <tpl fld="5" item="64"/>
          <tpl fld="3" item="8"/>
          <tpl fld="0" item="1"/>
        </tpls>
      </n>
      <n v="107733.29" in="0">
        <tpls c="4">
          <tpl fld="2" item="0"/>
          <tpl fld="5" item="64"/>
          <tpl fld="3" item="8"/>
          <tpl fld="0" item="1"/>
        </tpls>
      </n>
      <m>
        <tpls c="4">
          <tpl fld="2" item="29"/>
          <tpl fld="5" item="64"/>
          <tpl fld="3" item="5"/>
          <tpl fld="0" item="1"/>
        </tpls>
      </m>
      <n v="115059.92" in="0">
        <tpls c="4">
          <tpl fld="2" item="27"/>
          <tpl fld="5" item="64"/>
          <tpl fld="3" item="8"/>
          <tpl fld="0" item="1"/>
        </tpls>
      </n>
      <n v="83984.13" in="0">
        <tpls c="4">
          <tpl fld="2" item="0"/>
          <tpl fld="5" item="64"/>
          <tpl fld="3" item="7"/>
          <tpl fld="0" item="1"/>
        </tpls>
      </n>
      <m>
        <tpls c="4">
          <tpl fld="2" item="29"/>
          <tpl fld="5" item="64"/>
          <tpl fld="3" item="4"/>
          <tpl fld="0" item="1"/>
        </tpls>
      </m>
      <n v="1675118.25" in="0">
        <tpls c="4">
          <tpl fld="2" item="27"/>
          <tpl fld="5" item="64"/>
          <tpl fld="3" item="4"/>
          <tpl fld="0" item="1"/>
        </tpls>
      </n>
      <n v="122105.75" in="0">
        <tpls c="4">
          <tpl fld="2" item="28"/>
          <tpl fld="5" item="64"/>
          <tpl fld="3" item="8"/>
          <tpl fld="0" item="1"/>
        </tpls>
      </n>
      <m>
        <tpls c="4">
          <tpl fld="2" item="0"/>
          <tpl fld="5" item="64"/>
          <tpl fld="3" item="5"/>
          <tpl fld="0" item="1"/>
        </tpls>
      </m>
      <n v="3485042.38" in="0">
        <tpls c="4">
          <tpl fld="2" item="27"/>
          <tpl fld="5" item="64"/>
          <tpl fld="3" item="0"/>
          <tpl fld="0" item="1"/>
        </tpls>
      </n>
      <n v="3222232.19" in="0">
        <tpls c="4">
          <tpl fld="2" item="26"/>
          <tpl fld="5" item="64"/>
          <tpl fld="3" item="0"/>
          <tpl fld="0" item="1"/>
        </tpls>
      </n>
      <m>
        <tpls c="4">
          <tpl fld="2" item="27"/>
          <tpl fld="5" item="64"/>
          <tpl fld="3" item="2"/>
          <tpl fld="0" item="1"/>
        </tpls>
      </m>
      <n v="799040.51" in="0">
        <tpls c="4">
          <tpl fld="2" item="26"/>
          <tpl fld="5" item="64"/>
          <tpl fld="3" item="6"/>
          <tpl fld="0" item="1"/>
        </tpls>
      </n>
      <n v="36559012" in="0">
        <tpls c="4">
          <tpl fld="2" item="29"/>
          <tpl fld="5" item="64"/>
          <tpl fld="3" item="1"/>
          <tpl fld="0" item="1"/>
        </tpls>
      </n>
      <n v="10651607.99" in="0">
        <tpls c="4">
          <tpl fld="2" item="28"/>
          <tpl fld="5" item="64"/>
          <tpl fld="3" item="9"/>
          <tpl fld="0" item="1"/>
        </tpls>
      </n>
      <n v="3595801" in="0">
        <tpls c="4">
          <tpl fld="2" item="29"/>
          <tpl fld="5" item="64"/>
          <tpl fld="3" item="0"/>
          <tpl fld="0" item="1"/>
        </tpls>
      </n>
      <n v="3592" in="0">
        <tpls c="4">
          <tpl fld="2" item="29"/>
          <tpl fld="5" item="64"/>
          <tpl fld="3" item="2"/>
          <tpl fld="0" item="1"/>
        </tpls>
      </n>
      <n v="31484233.579999998" in="0">
        <tpls c="4">
          <tpl fld="2" item="27"/>
          <tpl fld="5" item="64"/>
          <tpl fld="3" item="1"/>
          <tpl fld="0" item="1"/>
        </tpls>
      </n>
      <n v="3792315.94" in="0">
        <tpls c="4">
          <tpl fld="2" item="0"/>
          <tpl fld="5" item="64"/>
          <tpl fld="3" item="0"/>
          <tpl fld="0" item="1"/>
        </tpls>
      </n>
      <n v="736369.8" in="0">
        <tpls c="4">
          <tpl fld="2" item="27"/>
          <tpl fld="5" item="64"/>
          <tpl fld="3" item="6"/>
          <tpl fld="0" item="1"/>
        </tpls>
      </n>
      <n v="74129.25" in="0">
        <tpls c="4">
          <tpl fld="2" item="28"/>
          <tpl fld="5" item="64"/>
          <tpl fld="3" item="7"/>
          <tpl fld="0" item="1"/>
        </tpls>
      </n>
      <n v="9019050.0800000001" in="0">
        <tpls c="4">
          <tpl fld="2" item="26"/>
          <tpl fld="5" item="64"/>
          <tpl fld="3" item="9"/>
          <tpl fld="0" item="1"/>
        </tpls>
      </n>
      <m>
        <tpls c="4">
          <tpl fld="2" item="28"/>
          <tpl fld="5" item="64"/>
          <tpl fld="3" item="2"/>
          <tpl fld="0" item="1"/>
        </tpls>
      </m>
      <n v="862005.64" in="0">
        <tpls c="4">
          <tpl fld="2" item="28"/>
          <tpl fld="5" item="64"/>
          <tpl fld="3" item="4"/>
          <tpl fld="0" item="1"/>
        </tpls>
      </n>
      <n v="13298343.41" in="0">
        <tpls c="4">
          <tpl fld="2" item="28"/>
          <tpl fld="5" item="64"/>
          <tpl fld="3" item="3"/>
          <tpl fld="0" item="1"/>
        </tpls>
      </n>
      <n v="267612.28000000003" in="0">
        <tpls c="4">
          <tpl fld="2" item="0"/>
          <tpl fld="5" item="64"/>
          <tpl fld="3" item="2"/>
          <tpl fld="0" item="1"/>
        </tpls>
      </n>
      <n v="3681709.38" in="0">
        <tpls c="4">
          <tpl fld="2" item="28"/>
          <tpl fld="5" item="64"/>
          <tpl fld="3" item="0"/>
          <tpl fld="0" item="1"/>
        </tpls>
      </n>
      <n v="117738.94" in="0">
        <tpls c="4">
          <tpl fld="2" item="26"/>
          <tpl fld="5" item="64"/>
          <tpl fld="3" item="8"/>
          <tpl fld="0" item="1"/>
        </tpls>
      </n>
      <n v="109894.62" in="0">
        <tpls c="4">
          <tpl fld="2" item="27"/>
          <tpl fld="5" item="64"/>
          <tpl fld="3" item="7"/>
          <tpl fld="0" item="1"/>
        </tpls>
      </n>
      <n v="34017667.600000001" in="0">
        <tpls c="4">
          <tpl fld="2" item="28"/>
          <tpl fld="5" item="64"/>
          <tpl fld="3" item="1"/>
          <tpl fld="0" item="1"/>
        </tpls>
      </n>
      <n v="682774.31" in="0">
        <tpls c="4">
          <tpl fld="2" item="28"/>
          <tpl fld="5" item="64"/>
          <tpl fld="3" item="6"/>
          <tpl fld="0" item="1"/>
        </tpls>
      </n>
      <n v="11717095.82" in="0">
        <tpls c="4">
          <tpl fld="2" item="27"/>
          <tpl fld="5" item="64"/>
          <tpl fld="3" item="3"/>
          <tpl fld="0" item="1"/>
        </tpls>
      </n>
      <n v="3807.81" in="0">
        <tpls c="3">
          <tpl fld="1" item="2"/>
          <tpl fld="4" item="1"/>
          <tpl fld="0" item="0"/>
        </tpls>
      </n>
      <n v="3241.41" in="0">
        <tpls c="3">
          <tpl fld="1" item="3"/>
          <tpl fld="4" item="1"/>
          <tpl fld="0" item="0"/>
        </tpls>
      </n>
      <m>
        <tpls c="4">
          <tpl fld="2" item="2"/>
          <tpl fld="5" item="64"/>
          <tpl fld="3" item="5"/>
          <tpl fld="0" item="1"/>
        </tpls>
      </m>
      <n v="5812399.4299999997" in="0">
        <tpls c="4">
          <tpl fld="2" item="2"/>
          <tpl fld="5" item="64"/>
          <tpl fld="3" item="3"/>
          <tpl fld="0" item="1"/>
        </tpls>
      </n>
      <n v="11379018.92" in="0">
        <tpls c="4">
          <tpl fld="2" item="1"/>
          <tpl fld="5" item="64"/>
          <tpl fld="3" item="1"/>
          <tpl fld="0" item="1"/>
        </tpls>
      </n>
      <n v="333677.45" in="0">
        <tpls c="4">
          <tpl fld="2" item="1"/>
          <tpl fld="5" item="64"/>
          <tpl fld="3" item="0"/>
          <tpl fld="0" item="1"/>
        </tpls>
      </n>
      <n v="528755.82999999996" in="0">
        <tpls c="4">
          <tpl fld="2" item="2"/>
          <tpl fld="5" item="64"/>
          <tpl fld="3" item="0"/>
          <tpl fld="0" item="1"/>
        </tpls>
      </n>
      <m>
        <tpls c="4">
          <tpl fld="2" item="1"/>
          <tpl fld="5" item="64"/>
          <tpl fld="3" item="4"/>
          <tpl fld="0" item="1"/>
        </tpls>
      </m>
      <m>
        <tpls c="4">
          <tpl fld="2" item="1"/>
          <tpl fld="5" item="64"/>
          <tpl fld="3" item="5"/>
          <tpl fld="0" item="1"/>
        </tpls>
      </m>
      <n v="15457168.619999999" in="0">
        <tpls c="4">
          <tpl fld="2" item="2"/>
          <tpl fld="5" item="64"/>
          <tpl fld="3" item="1"/>
          <tpl fld="0" item="1"/>
        </tpls>
      </n>
      <n v="65951.820000000007" in="0">
        <tpls c="4">
          <tpl fld="2" item="2"/>
          <tpl fld="5" item="64"/>
          <tpl fld="3" item="7"/>
          <tpl fld="0" item="1"/>
        </tpls>
      </n>
      <n v="328960.44" in="0">
        <tpls c="4">
          <tpl fld="2" item="1"/>
          <tpl fld="5" item="64"/>
          <tpl fld="3" item="8"/>
          <tpl fld="0" item="1"/>
        </tpls>
      </n>
      <n v="332379.59000000003" in="0">
        <tpls c="4">
          <tpl fld="2" item="2"/>
          <tpl fld="5" item="64"/>
          <tpl fld="3" item="8"/>
          <tpl fld="0" item="1"/>
        </tpls>
      </n>
      <n v="4435253.72" in="0">
        <tpls c="4">
          <tpl fld="2" item="1"/>
          <tpl fld="5" item="64"/>
          <tpl fld="3" item="3"/>
          <tpl fld="0" item="1"/>
        </tpls>
      </n>
      <n v="354657.19" in="0">
        <tpls c="4">
          <tpl fld="2" item="2"/>
          <tpl fld="5" item="64"/>
          <tpl fld="3" item="6"/>
          <tpl fld="0" item="1"/>
        </tpls>
      </n>
      <n v="1591247.46" in="0">
        <tpls c="4">
          <tpl fld="2" item="1"/>
          <tpl fld="5" item="64"/>
          <tpl fld="3" item="9"/>
          <tpl fld="0" item="1"/>
        </tpls>
      </n>
      <m>
        <tpls c="4">
          <tpl fld="2" item="2"/>
          <tpl fld="5" item="64"/>
          <tpl fld="3" item="4"/>
          <tpl fld="0" item="1"/>
        </tpls>
      </m>
      <n v="13056.32" in="0">
        <tpls c="4">
          <tpl fld="2" item="1"/>
          <tpl fld="5" item="64"/>
          <tpl fld="3" item="2"/>
          <tpl fld="0" item="1"/>
        </tpls>
      </n>
      <m>
        <tpls c="4">
          <tpl fld="2" item="2"/>
          <tpl fld="5" item="64"/>
          <tpl fld="3" item="2"/>
          <tpl fld="0" item="1"/>
        </tpls>
      </m>
      <n v="36933.839999999997" in="0">
        <tpls c="4">
          <tpl fld="2" item="1"/>
          <tpl fld="5" item="64"/>
          <tpl fld="3" item="7"/>
          <tpl fld="0" item="1"/>
        </tpls>
      </n>
      <n v="2025771.76" in="0">
        <tpls c="4">
          <tpl fld="2" item="2"/>
          <tpl fld="5" item="64"/>
          <tpl fld="3" item="9"/>
          <tpl fld="0" item="1"/>
        </tpls>
      </n>
      <n v="241411.98" in="0">
        <tpls c="4">
          <tpl fld="2" item="1"/>
          <tpl fld="5" item="64"/>
          <tpl fld="3" item="6"/>
          <tpl fld="0" item="1"/>
        </tpls>
      </n>
      <n v="3837.25" in="0">
        <tpls c="3">
          <tpl fld="1" item="5"/>
          <tpl fld="4" item="1"/>
          <tpl fld="0" item="0"/>
        </tpls>
      </n>
      <n v="3443.56" in="0">
        <tpls c="3">
          <tpl fld="1" item="4"/>
          <tpl fld="4" item="1"/>
          <tpl fld="0" item="0"/>
        </tpls>
      </n>
      <n v="561005.74" in="0">
        <tpls c="4">
          <tpl fld="2" item="3"/>
          <tpl fld="5" item="64"/>
          <tpl fld="3" item="0"/>
          <tpl fld="0" item="1"/>
        </tpls>
      </n>
      <m>
        <tpls c="4">
          <tpl fld="2" item="4"/>
          <tpl fld="5" item="64"/>
          <tpl fld="3" item="2"/>
          <tpl fld="0" item="1"/>
        </tpls>
      </m>
      <n v="3914.3" in="0">
        <tpls c="3">
          <tpl fld="1" item="6"/>
          <tpl fld="4" item="1"/>
          <tpl fld="0" item="0"/>
        </tpls>
      </n>
      <n v="50256.44" in="0">
        <tpls c="4">
          <tpl fld="2" item="4"/>
          <tpl fld="5" item="64"/>
          <tpl fld="3" item="7"/>
          <tpl fld="0" item="1"/>
        </tpls>
      </n>
      <n v="1716223.46" in="0">
        <tpls c="4">
          <tpl fld="2" item="4"/>
          <tpl fld="5" item="64"/>
          <tpl fld="3" item="9"/>
          <tpl fld="0" item="1"/>
        </tpls>
      </n>
      <n v="316245.3" in="0">
        <tpls c="4">
          <tpl fld="2" item="3"/>
          <tpl fld="5" item="64"/>
          <tpl fld="3" item="6"/>
          <tpl fld="0" item="1"/>
        </tpls>
      </n>
      <n v="15360862.59" in="0">
        <tpls c="4">
          <tpl fld="2" item="3"/>
          <tpl fld="5" item="64"/>
          <tpl fld="3" item="1"/>
          <tpl fld="0" item="1"/>
        </tpls>
      </n>
      <m>
        <tpls c="4">
          <tpl fld="2" item="3"/>
          <tpl fld="5" item="64"/>
          <tpl fld="3" item="5"/>
          <tpl fld="0" item="1"/>
        </tpls>
      </m>
      <n v="4402342.8099999996" in="0">
        <tpls c="4">
          <tpl fld="2" item="4"/>
          <tpl fld="5" item="64"/>
          <tpl fld="3" item="3"/>
          <tpl fld="0" item="1"/>
        </tpls>
      </n>
      <n v="263264.26" in="0">
        <tpls c="4">
          <tpl fld="2" item="4"/>
          <tpl fld="5" item="64"/>
          <tpl fld="3" item="6"/>
          <tpl fld="0" item="1"/>
        </tpls>
      </n>
      <m>
        <tpls c="4">
          <tpl fld="2" item="4"/>
          <tpl fld="5" item="64"/>
          <tpl fld="3" item="5"/>
          <tpl fld="0" item="1"/>
        </tpls>
      </m>
      <n v="2477932.41" in="0">
        <tpls c="4">
          <tpl fld="2" item="3"/>
          <tpl fld="5" item="64"/>
          <tpl fld="3" item="9"/>
          <tpl fld="0" item="1"/>
        </tpls>
      </n>
      <m>
        <tpls c="4">
          <tpl fld="2" item="4"/>
          <tpl fld="5" item="64"/>
          <tpl fld="3" item="4"/>
          <tpl fld="0" item="1"/>
        </tpls>
      </m>
      <n v="5484834.7300000004" in="0">
        <tpls c="4">
          <tpl fld="2" item="3"/>
          <tpl fld="5" item="64"/>
          <tpl fld="3" item="3"/>
          <tpl fld="0" item="1"/>
        </tpls>
      </n>
      <n v="3571.9" in="0">
        <tpls c="3">
          <tpl fld="1" item="7"/>
          <tpl fld="4" item="1"/>
          <tpl fld="0" item="0"/>
        </tpls>
      </n>
      <m>
        <tpls c="4">
          <tpl fld="2" item="3"/>
          <tpl fld="5" item="64"/>
          <tpl fld="3" item="2"/>
          <tpl fld="0" item="1"/>
        </tpls>
      </m>
      <n v="298025.90000000002" in="0">
        <tpls c="4">
          <tpl fld="2" item="4"/>
          <tpl fld="5" item="64"/>
          <tpl fld="3" item="8"/>
          <tpl fld="0" item="1"/>
        </tpls>
      </n>
      <n v="12018944.41" in="0">
        <tpls c="4">
          <tpl fld="2" item="4"/>
          <tpl fld="5" item="64"/>
          <tpl fld="3" item="1"/>
          <tpl fld="0" item="1"/>
        </tpls>
      </n>
      <n v="447111.85" in="0">
        <tpls c="4">
          <tpl fld="2" item="4"/>
          <tpl fld="5" item="64"/>
          <tpl fld="3" item="0"/>
          <tpl fld="0" item="1"/>
        </tpls>
      </n>
      <m>
        <tpls c="4">
          <tpl fld="2" item="3"/>
          <tpl fld="5" item="64"/>
          <tpl fld="3" item="4"/>
          <tpl fld="0" item="1"/>
        </tpls>
      </m>
      <n v="488417.74" in="0">
        <tpls c="4">
          <tpl fld="2" item="3"/>
          <tpl fld="5" item="64"/>
          <tpl fld="3" item="8"/>
          <tpl fld="0" item="1"/>
        </tpls>
      </n>
      <n v="25192.97" in="0">
        <tpls c="4">
          <tpl fld="2" item="3"/>
          <tpl fld="5" item="64"/>
          <tpl fld="3" item="7"/>
          <tpl fld="0" item="1"/>
        </tpls>
      </n>
      <n v="306458.34999999998" in="0">
        <tpls c="4">
          <tpl fld="2" item="6"/>
          <tpl fld="5" item="64"/>
          <tpl fld="3" item="6"/>
          <tpl fld="0" item="1"/>
        </tpls>
      </n>
      <n v="2883244.48" in="0">
        <tpls c="4">
          <tpl fld="2" item="6"/>
          <tpl fld="5" item="64"/>
          <tpl fld="3" item="9"/>
          <tpl fld="0" item="1"/>
        </tpls>
      </n>
      <n v="3959.6" in="0">
        <tpls c="3">
          <tpl fld="1" item="8"/>
          <tpl fld="4" item="1"/>
          <tpl fld="0" item="0"/>
        </tpls>
      </n>
      <m>
        <tpls c="4">
          <tpl fld="2" item="6"/>
          <tpl fld="5" item="64"/>
          <tpl fld="3" item="2"/>
          <tpl fld="0" item="1"/>
        </tpls>
      </m>
      <m>
        <tpls c="4">
          <tpl fld="2" item="5"/>
          <tpl fld="5" item="64"/>
          <tpl fld="3" item="4"/>
          <tpl fld="0" item="1"/>
        </tpls>
      </m>
      <n v="296973.2" in="0">
        <tpls c="4">
          <tpl fld="2" item="5"/>
          <tpl fld="5" item="64"/>
          <tpl fld="3" item="6"/>
          <tpl fld="0" item="1"/>
        </tpls>
      </n>
      <n v="5852671.75" in="0">
        <tpls c="4">
          <tpl fld="2" item="6"/>
          <tpl fld="5" item="64"/>
          <tpl fld="3" item="3"/>
          <tpl fld="0" item="1"/>
        </tpls>
      </n>
      <n v="4600723.2699999996" in="0">
        <tpls c="4">
          <tpl fld="2" item="5"/>
          <tpl fld="5" item="64"/>
          <tpl fld="3" item="3"/>
          <tpl fld="0" item="1"/>
        </tpls>
      </n>
      <m>
        <tpls c="4">
          <tpl fld="2" item="6"/>
          <tpl fld="5" item="64"/>
          <tpl fld="3" item="4"/>
          <tpl fld="0" item="1"/>
        </tpls>
      </m>
      <m>
        <tpls c="4">
          <tpl fld="2" item="6"/>
          <tpl fld="5" item="64"/>
          <tpl fld="3" item="5"/>
          <tpl fld="0" item="1"/>
        </tpls>
      </m>
      <n v="423979.43" in="0">
        <tpls c="4">
          <tpl fld="2" item="5"/>
          <tpl fld="5" item="64"/>
          <tpl fld="3" item="0"/>
          <tpl fld="0" item="1"/>
        </tpls>
      </n>
      <n v="23992.46" in="0">
        <tpls c="4">
          <tpl fld="2" item="6"/>
          <tpl fld="5" item="64"/>
          <tpl fld="3" item="7"/>
          <tpl fld="0" item="1"/>
        </tpls>
      </n>
      <n v="491634.49" in="0">
        <tpls c="4">
          <tpl fld="2" item="6"/>
          <tpl fld="5" item="64"/>
          <tpl fld="3" item="0"/>
          <tpl fld="0" item="1"/>
        </tpls>
      </n>
      <n v="1791159.58" in="0">
        <tpls c="4">
          <tpl fld="2" item="5"/>
          <tpl fld="5" item="64"/>
          <tpl fld="3" item="9"/>
          <tpl fld="0" item="1"/>
        </tpls>
      </n>
      <n v="15291876.050000001" in="0">
        <tpls c="4">
          <tpl fld="2" item="6"/>
          <tpl fld="5" item="64"/>
          <tpl fld="3" item="1"/>
          <tpl fld="0" item="1"/>
        </tpls>
      </n>
      <n v="1052888.3899999999" in="0">
        <tpls c="4">
          <tpl fld="2" item="6"/>
          <tpl fld="5" item="64"/>
          <tpl fld="3" item="8"/>
          <tpl fld="0" item="1"/>
        </tpls>
      </n>
      <m>
        <tpls c="4">
          <tpl fld="2" item="5"/>
          <tpl fld="5" item="64"/>
          <tpl fld="3" item="5"/>
          <tpl fld="0" item="1"/>
        </tpls>
      </m>
      <n v="57296.15" in="0">
        <tpls c="4">
          <tpl fld="2" item="5"/>
          <tpl fld="5" item="64"/>
          <tpl fld="3" item="7"/>
          <tpl fld="0" item="1"/>
        </tpls>
      </n>
      <n v="303359.53000000003" in="0">
        <tpls c="4">
          <tpl fld="2" item="5"/>
          <tpl fld="5" item="64"/>
          <tpl fld="3" item="8"/>
          <tpl fld="0" item="1"/>
        </tpls>
      </n>
      <n v="12783512.949999999" in="0">
        <tpls c="4">
          <tpl fld="2" item="5"/>
          <tpl fld="5" item="64"/>
          <tpl fld="3" item="1"/>
          <tpl fld="0" item="1"/>
        </tpls>
      </n>
      <n v="3690.52" in="0">
        <tpls c="3">
          <tpl fld="1" item="9"/>
          <tpl fld="4" item="1"/>
          <tpl fld="0" item="0"/>
        </tpls>
      </n>
      <m>
        <tpls c="4">
          <tpl fld="2" item="5"/>
          <tpl fld="5" item="64"/>
          <tpl fld="3" item="2"/>
          <tpl fld="0" item="1"/>
        </tpls>
      </m>
      <n v="522241.8" in="0">
        <tpls c="4">
          <tpl fld="2" item="7"/>
          <tpl fld="5" item="64"/>
          <tpl fld="3" item="0"/>
          <tpl fld="0" item="1"/>
        </tpls>
      </n>
      <n v="1109239.31" in="0">
        <tpls c="4">
          <tpl fld="2" item="7"/>
          <tpl fld="5" item="64"/>
          <tpl fld="3" item="8"/>
          <tpl fld="0" item="1"/>
        </tpls>
      </n>
      <n v="37517.620000000003" in="0">
        <tpls c="4">
          <tpl fld="2" item="7"/>
          <tpl fld="5" item="64"/>
          <tpl fld="3" item="7"/>
          <tpl fld="0" item="1"/>
        </tpls>
      </n>
      <m>
        <tpls c="4">
          <tpl fld="2" item="8"/>
          <tpl fld="5" item="64"/>
          <tpl fld="3" item="5"/>
          <tpl fld="0" item="1"/>
        </tpls>
      </m>
      <m>
        <tpls c="4">
          <tpl fld="2" item="8"/>
          <tpl fld="5" item="64"/>
          <tpl fld="3" item="2"/>
          <tpl fld="0" item="1"/>
        </tpls>
      </m>
      <n v="447467.29" in="0">
        <tpls c="4">
          <tpl fld="2" item="7"/>
          <tpl fld="5" item="64"/>
          <tpl fld="3" item="6"/>
          <tpl fld="0" item="1"/>
        </tpls>
      </n>
      <m>
        <tpls c="4">
          <tpl fld="2" item="7"/>
          <tpl fld="5" item="64"/>
          <tpl fld="3" item="4"/>
          <tpl fld="0" item="1"/>
        </tpls>
      </m>
      <n v="5075862.9800000004" in="0">
        <tpls c="4">
          <tpl fld="2" item="8"/>
          <tpl fld="5" item="64"/>
          <tpl fld="3" item="3"/>
          <tpl fld="0" item="1"/>
        </tpls>
      </n>
      <n v="1844596.16" in="0">
        <tpls c="4">
          <tpl fld="2" item="8"/>
          <tpl fld="5" item="64"/>
          <tpl fld="3" item="9"/>
          <tpl fld="0" item="1"/>
        </tpls>
      </n>
      <n v="295305.92" in="0">
        <tpls c="4">
          <tpl fld="2" item="8"/>
          <tpl fld="5" item="64"/>
          <tpl fld="3" item="8"/>
          <tpl fld="0" item="1"/>
        </tpls>
      </n>
      <n v="15601920.199999999" in="0">
        <tpls c="4">
          <tpl fld="2" item="7"/>
          <tpl fld="5" item="64"/>
          <tpl fld="3" item="1"/>
          <tpl fld="0" item="1"/>
        </tpls>
      </n>
      <m>
        <tpls c="4">
          <tpl fld="2" item="7"/>
          <tpl fld="5" item="64"/>
          <tpl fld="3" item="2"/>
          <tpl fld="0" item="1"/>
        </tpls>
      </m>
      <n v="428184.83" in="0">
        <tpls c="4">
          <tpl fld="2" item="8"/>
          <tpl fld="5" item="64"/>
          <tpl fld="3" item="0"/>
          <tpl fld="0" item="1"/>
        </tpls>
      </n>
      <m>
        <tpls c="4">
          <tpl fld="2" item="7"/>
          <tpl fld="5" item="64"/>
          <tpl fld="3" item="5"/>
          <tpl fld="0" item="1"/>
        </tpls>
      </m>
      <n v="377536.67" in="0">
        <tpls c="4">
          <tpl fld="2" item="8"/>
          <tpl fld="5" item="64"/>
          <tpl fld="3" item="6"/>
          <tpl fld="0" item="1"/>
        </tpls>
      </n>
      <n v="6164777.3799999999" in="0">
        <tpls c="4">
          <tpl fld="2" item="7"/>
          <tpl fld="5" item="64"/>
          <tpl fld="3" item="3"/>
          <tpl fld="0" item="1"/>
        </tpls>
      </n>
      <n v="3223042.2" in="0">
        <tpls c="4">
          <tpl fld="2" item="7"/>
          <tpl fld="5" item="64"/>
          <tpl fld="3" item="9"/>
          <tpl fld="0" item="1"/>
        </tpls>
      </n>
      <m>
        <tpls c="4">
          <tpl fld="2" item="8"/>
          <tpl fld="5" item="64"/>
          <tpl fld="3" item="4"/>
          <tpl fld="0" item="1"/>
        </tpls>
      </m>
      <n v="4003.89" in="0">
        <tpls c="3">
          <tpl fld="1" item="10"/>
          <tpl fld="4" item="1"/>
          <tpl fld="0" item="0"/>
        </tpls>
      </n>
      <n v="61511.9" in="0">
        <tpls c="4">
          <tpl fld="2" item="8"/>
          <tpl fld="5" item="64"/>
          <tpl fld="3" item="7"/>
          <tpl fld="0" item="1"/>
        </tpls>
      </n>
      <n v="13677612.880000001" in="0">
        <tpls c="4">
          <tpl fld="2" item="8"/>
          <tpl fld="5" item="64"/>
          <tpl fld="3" item="1"/>
          <tpl fld="0" item="1"/>
        </tpls>
      </n>
      <n v="3584591.54" in="0">
        <tpls c="4">
          <tpl fld="2" item="9"/>
          <tpl fld="5" item="64"/>
          <tpl fld="3" item="9"/>
          <tpl fld="0" item="1"/>
        </tpls>
      </n>
      <n v="6398365.3300000001" in="0">
        <tpls c="4">
          <tpl fld="2" item="9"/>
          <tpl fld="5" item="64"/>
          <tpl fld="3" item="3"/>
          <tpl fld="0" item="1"/>
        </tpls>
      </n>
      <n v="26786" in="0">
        <tpls c="4">
          <tpl fld="2" item="9"/>
          <tpl fld="5" item="64"/>
          <tpl fld="3" item="7"/>
          <tpl fld="0" item="1"/>
        </tpls>
      </n>
      <n v="438850.93" in="0">
        <tpls c="4">
          <tpl fld="2" item="9"/>
          <tpl fld="5" item="64"/>
          <tpl fld="3" item="6"/>
          <tpl fld="0" item="1"/>
        </tpls>
      </n>
      <n v="603282.9" in="0">
        <tpls c="4">
          <tpl fld="2" item="9"/>
          <tpl fld="5" item="64"/>
          <tpl fld="3" item="0"/>
          <tpl fld="0" item="1"/>
        </tpls>
      </n>
      <m>
        <tpls c="4">
          <tpl fld="2" item="9"/>
          <tpl fld="5" item="64"/>
          <tpl fld="3" item="5"/>
          <tpl fld="0" item="1"/>
        </tpls>
      </m>
      <n v="16576646.640000001" in="0">
        <tpls c="4">
          <tpl fld="2" item="9"/>
          <tpl fld="5" item="64"/>
          <tpl fld="3" item="1"/>
          <tpl fld="0" item="1"/>
        </tpls>
      </n>
      <n v="981929.01" in="0">
        <tpls c="4">
          <tpl fld="2" item="9"/>
          <tpl fld="5" item="64"/>
          <tpl fld="3" item="8"/>
          <tpl fld="0" item="1"/>
        </tpls>
      </n>
      <m>
        <tpls c="4">
          <tpl fld="2" item="9"/>
          <tpl fld="5" item="64"/>
          <tpl fld="3" item="2"/>
          <tpl fld="0" item="1"/>
        </tpls>
      </m>
      <m>
        <tpls c="4">
          <tpl fld="2" item="9"/>
          <tpl fld="5" item="64"/>
          <tpl fld="3" item="4"/>
          <tpl fld="0" item="1"/>
        </tpls>
      </m>
      <n v="4037.61" in="0">
        <tpls c="3">
          <tpl fld="1" item="11"/>
          <tpl fld="4" item="1"/>
          <tpl fld="0" item="0"/>
        </tpls>
      </n>
      <n v="7051209.6299999999" in="0">
        <tpls c="4">
          <tpl fld="2" item="10"/>
          <tpl fld="5" item="64"/>
          <tpl fld="3" item="3"/>
          <tpl fld="0" item="1"/>
        </tpls>
      </n>
      <n v="3936102.54" in="0">
        <tpls c="4">
          <tpl fld="2" item="10"/>
          <tpl fld="5" item="64"/>
          <tpl fld="3" item="9"/>
          <tpl fld="0" item="1"/>
        </tpls>
      </n>
      <n v="1104666.06" in="0">
        <tpls c="4">
          <tpl fld="2" item="10"/>
          <tpl fld="5" item="64"/>
          <tpl fld="3" item="8"/>
          <tpl fld="0" item="1"/>
        </tpls>
      </n>
      <n v="563124.91" in="0">
        <tpls c="4">
          <tpl fld="2" item="10"/>
          <tpl fld="5" item="64"/>
          <tpl fld="3" item="0"/>
          <tpl fld="0" item="1"/>
        </tpls>
      </n>
      <n v="386182.56" in="0">
        <tpls c="4">
          <tpl fld="2" item="10"/>
          <tpl fld="5" item="64"/>
          <tpl fld="3" item="6"/>
          <tpl fld="0" item="1"/>
        </tpls>
      </n>
      <n v="17312572.899999999" in="0">
        <tpls c="4">
          <tpl fld="2" item="10"/>
          <tpl fld="5" item="64"/>
          <tpl fld="3" item="1"/>
          <tpl fld="0" item="1"/>
        </tpls>
      </n>
      <m>
        <tpls c="4">
          <tpl fld="2" item="10"/>
          <tpl fld="5" item="64"/>
          <tpl fld="3" item="4"/>
          <tpl fld="0" item="1"/>
        </tpls>
      </m>
      <n v="43539.33" in="0">
        <tpls c="4">
          <tpl fld="2" item="10"/>
          <tpl fld="5" item="64"/>
          <tpl fld="3" item="7"/>
          <tpl fld="0" item="1"/>
        </tpls>
      </n>
      <m>
        <tpls c="4">
          <tpl fld="2" item="10"/>
          <tpl fld="5" item="64"/>
          <tpl fld="3" item="2"/>
          <tpl fld="0" item="1"/>
        </tpls>
      </m>
      <m>
        <tpls c="4">
          <tpl fld="2" item="10"/>
          <tpl fld="5" item="64"/>
          <tpl fld="3" item="5"/>
          <tpl fld="0" item="1"/>
        </tpls>
      </m>
      <n v="4098.24" in="0">
        <tpls c="3">
          <tpl fld="1" item="12"/>
          <tpl fld="4" item="1"/>
          <tpl fld="0" item="0"/>
        </tpls>
      </n>
      <m>
        <tpls c="4">
          <tpl fld="2" item="11"/>
          <tpl fld="5" item="64"/>
          <tpl fld="3" item="2"/>
          <tpl fld="0" item="1"/>
        </tpls>
      </m>
      <m>
        <tpls c="4">
          <tpl fld="2" item="11"/>
          <tpl fld="5" item="64"/>
          <tpl fld="3" item="4"/>
          <tpl fld="0" item="1"/>
        </tpls>
      </m>
      <n v="616836.75" in="0">
        <tpls c="4">
          <tpl fld="2" item="11"/>
          <tpl fld="5" item="64"/>
          <tpl fld="3" item="0"/>
          <tpl fld="0" item="1"/>
        </tpls>
      </n>
      <n v="18213079.239999998" in="0">
        <tpls c="4">
          <tpl fld="2" item="11"/>
          <tpl fld="5" item="64"/>
          <tpl fld="3" item="1"/>
          <tpl fld="0" item="1"/>
        </tpls>
      </n>
      <n v="4342474.46" in="0">
        <tpls c="4">
          <tpl fld="2" item="11"/>
          <tpl fld="5" item="64"/>
          <tpl fld="3" item="9"/>
          <tpl fld="0" item="1"/>
        </tpls>
      </n>
      <n v="367155.86" in="0">
        <tpls c="4">
          <tpl fld="2" item="11"/>
          <tpl fld="5" item="64"/>
          <tpl fld="3" item="6"/>
          <tpl fld="0" item="1"/>
        </tpls>
      </n>
      <m>
        <tpls c="4">
          <tpl fld="2" item="11"/>
          <tpl fld="5" item="64"/>
          <tpl fld="3" item="5"/>
          <tpl fld="0" item="1"/>
        </tpls>
      </m>
      <n v="59580.78" in="0">
        <tpls c="4">
          <tpl fld="2" item="11"/>
          <tpl fld="5" item="64"/>
          <tpl fld="3" item="7"/>
          <tpl fld="0" item="1"/>
        </tpls>
      </n>
      <n v="1272937.32" in="0">
        <tpls c="4">
          <tpl fld="2" item="11"/>
          <tpl fld="5" item="64"/>
          <tpl fld="3" item="8"/>
          <tpl fld="0" item="1"/>
        </tpls>
      </n>
      <n v="7482872.0199999996" in="0">
        <tpls c="4">
          <tpl fld="2" item="11"/>
          <tpl fld="5" item="64"/>
          <tpl fld="3" item="3"/>
          <tpl fld="0" item="1"/>
        </tpls>
      </n>
      <n v="4037.27" in="0">
        <tpls c="3">
          <tpl fld="1" item="13"/>
          <tpl fld="4" item="1"/>
          <tpl fld="0" item="0"/>
        </tpls>
      </n>
      <n v="4315740.8499999996" in="0">
        <tpls c="4">
          <tpl fld="2" item="12"/>
          <tpl fld="5" item="64"/>
          <tpl fld="3" item="9"/>
          <tpl fld="0" item="1"/>
        </tpls>
      </n>
      <m>
        <tpls c="4">
          <tpl fld="2" item="12"/>
          <tpl fld="5" item="64"/>
          <tpl fld="3" item="4"/>
          <tpl fld="0" item="1"/>
        </tpls>
      </m>
      <m>
        <tpls c="4">
          <tpl fld="2" item="12"/>
          <tpl fld="5" item="64"/>
          <tpl fld="3" item="2"/>
          <tpl fld="0" item="1"/>
        </tpls>
      </m>
      <n v="661797.5" in="0">
        <tpls c="4">
          <tpl fld="2" item="12"/>
          <tpl fld="5" item="64"/>
          <tpl fld="3" item="0"/>
          <tpl fld="0" item="1"/>
        </tpls>
      </n>
      <n v="1637886.88" in="0">
        <tpls c="4">
          <tpl fld="2" item="12"/>
          <tpl fld="5" item="64"/>
          <tpl fld="3" item="8"/>
          <tpl fld="0" item="1"/>
        </tpls>
      </n>
      <n v="7826336.9500000002" in="0">
        <tpls c="4">
          <tpl fld="2" item="12"/>
          <tpl fld="5" item="64"/>
          <tpl fld="3" item="3"/>
          <tpl fld="0" item="1"/>
        </tpls>
      </n>
      <m>
        <tpls c="4">
          <tpl fld="2" item="12"/>
          <tpl fld="5" item="64"/>
          <tpl fld="3" item="5"/>
          <tpl fld="0" item="1"/>
        </tpls>
      </m>
      <n v="34321.71" in="0">
        <tpls c="4">
          <tpl fld="2" item="12"/>
          <tpl fld="5" item="64"/>
          <tpl fld="3" item="7"/>
          <tpl fld="0" item="1"/>
        </tpls>
      </n>
      <n v="358204.42" in="0">
        <tpls c="4">
          <tpl fld="2" item="12"/>
          <tpl fld="5" item="64"/>
          <tpl fld="3" item="6"/>
          <tpl fld="0" item="1"/>
        </tpls>
      </n>
      <n v="19248850.719999999" in="0">
        <tpls c="4">
          <tpl fld="2" item="12"/>
          <tpl fld="5" item="64"/>
          <tpl fld="3" item="1"/>
          <tpl fld="0" item="1"/>
        </tpls>
      </n>
      <n v="3943.91" in="0">
        <tpls c="3">
          <tpl fld="1" item="14"/>
          <tpl fld="4" item="1"/>
          <tpl fld="0" item="0"/>
        </tpls>
      </n>
      <n v="4971633.26" in="0">
        <tpls c="4">
          <tpl fld="2" item="13"/>
          <tpl fld="5" item="64"/>
          <tpl fld="3" item="9"/>
          <tpl fld="0" item="1"/>
        </tpls>
      </n>
      <n v="379524.98" in="0">
        <tpls c="4">
          <tpl fld="2" item="13"/>
          <tpl fld="5" item="64"/>
          <tpl fld="3" item="6"/>
          <tpl fld="0" item="1"/>
        </tpls>
      </n>
      <m>
        <tpls c="4">
          <tpl fld="2" item="13"/>
          <tpl fld="5" item="64"/>
          <tpl fld="3" item="5"/>
          <tpl fld="0" item="1"/>
        </tpls>
      </m>
      <n v="8278740.54" in="0">
        <tpls c="4">
          <tpl fld="2" item="13"/>
          <tpl fld="5" item="64"/>
          <tpl fld="3" item="3"/>
          <tpl fld="0" item="1"/>
        </tpls>
      </n>
      <n v="19962444.91" in="0">
        <tpls c="4">
          <tpl fld="2" item="13"/>
          <tpl fld="5" item="64"/>
          <tpl fld="3" item="1"/>
          <tpl fld="0" item="1"/>
        </tpls>
      </n>
      <m>
        <tpls c="4">
          <tpl fld="2" item="13"/>
          <tpl fld="5" item="64"/>
          <tpl fld="3" item="2"/>
          <tpl fld="0" item="1"/>
        </tpls>
      </m>
      <n v="37354.550000000003" in="0">
        <tpls c="4">
          <tpl fld="2" item="13"/>
          <tpl fld="5" item="64"/>
          <tpl fld="3" item="7"/>
          <tpl fld="0" item="1"/>
        </tpls>
      </n>
      <n v="1910547.77" in="0">
        <tpls c="4">
          <tpl fld="2" item="13"/>
          <tpl fld="5" item="64"/>
          <tpl fld="3" item="8"/>
          <tpl fld="0" item="1"/>
        </tpls>
      </n>
      <n v="719163.93" in="0">
        <tpls c="4">
          <tpl fld="2" item="13"/>
          <tpl fld="5" item="64"/>
          <tpl fld="3" item="0"/>
          <tpl fld="0" item="1"/>
        </tpls>
      </n>
      <m>
        <tpls c="4">
          <tpl fld="2" item="13"/>
          <tpl fld="5" item="64"/>
          <tpl fld="3" item="4"/>
          <tpl fld="0" item="1"/>
        </tpls>
      </m>
      <n v="3882.29" in="0">
        <tpls c="3">
          <tpl fld="1" item="15"/>
          <tpl fld="4" item="1"/>
          <tpl fld="0" item="0"/>
        </tpls>
      </n>
      <n v="724352.65" in="0">
        <tpls c="4">
          <tpl fld="2" item="14"/>
          <tpl fld="5" item="64"/>
          <tpl fld="3" item="0"/>
          <tpl fld="0" item="1"/>
        </tpls>
      </n>
      <n v="19299560.760000002" in="0">
        <tpls c="4">
          <tpl fld="2" item="14"/>
          <tpl fld="5" item="64"/>
          <tpl fld="3" item="1"/>
          <tpl fld="0" item="1"/>
        </tpls>
      </n>
      <n v="7568.64" in="0">
        <tpls c="4">
          <tpl fld="2" item="14"/>
          <tpl fld="5" item="64"/>
          <tpl fld="3" item="2"/>
          <tpl fld="0" item="1"/>
        </tpls>
      </n>
      <n v="8304617.8600000003" in="0">
        <tpls c="4">
          <tpl fld="2" item="14"/>
          <tpl fld="5" item="64"/>
          <tpl fld="3" item="3"/>
          <tpl fld="0" item="1"/>
        </tpls>
      </n>
      <n v="308400.3" in="0">
        <tpls c="4">
          <tpl fld="2" item="14"/>
          <tpl fld="5" item="64"/>
          <tpl fld="3" item="6"/>
          <tpl fld="0" item="1"/>
        </tpls>
      </n>
      <n v="5135292.1500000004" in="0">
        <tpls c="4">
          <tpl fld="2" item="14"/>
          <tpl fld="5" item="64"/>
          <tpl fld="3" item="9"/>
          <tpl fld="0" item="1"/>
        </tpls>
      </n>
      <n v="65683.09" in="0">
        <tpls c="4">
          <tpl fld="2" item="14"/>
          <tpl fld="5" item="64"/>
          <tpl fld="3" item="7"/>
          <tpl fld="0" item="1"/>
        </tpls>
      </n>
      <n v="1809772.03" in="0">
        <tpls c="4">
          <tpl fld="2" item="14"/>
          <tpl fld="5" item="64"/>
          <tpl fld="3" item="4"/>
          <tpl fld="0" item="1"/>
        </tpls>
      </n>
      <n v="1754075.85" in="0">
        <tpls c="4">
          <tpl fld="2" item="14"/>
          <tpl fld="5" item="64"/>
          <tpl fld="3" item="8"/>
          <tpl fld="0" item="1"/>
        </tpls>
      </n>
      <m>
        <tpls c="4">
          <tpl fld="2" item="14"/>
          <tpl fld="5" item="64"/>
          <tpl fld="3" item="5"/>
          <tpl fld="0" item="1"/>
        </tpls>
      </m>
      <n v="3826.5" in="0">
        <tpls c="3">
          <tpl fld="1" item="16"/>
          <tpl fld="4" item="1"/>
          <tpl fld="0" item="0"/>
        </tpls>
      </n>
      <m>
        <tpls c="4">
          <tpl fld="2" item="15"/>
          <tpl fld="5" item="64"/>
          <tpl fld="3" item="5"/>
          <tpl fld="0" item="1"/>
        </tpls>
      </m>
      <n v="159073.95000000001" in="0">
        <tpls c="4">
          <tpl fld="2" item="15"/>
          <tpl fld="5" item="64"/>
          <tpl fld="3" item="8"/>
          <tpl fld="0" item="1"/>
        </tpls>
      </n>
      <n v="43410.37" in="0">
        <tpls c="4">
          <tpl fld="2" item="15"/>
          <tpl fld="5" item="64"/>
          <tpl fld="3" item="7"/>
          <tpl fld="0" item="1"/>
        </tpls>
      </n>
      <n v="685154.77" in="0">
        <tpls c="4">
          <tpl fld="2" item="15"/>
          <tpl fld="5" item="64"/>
          <tpl fld="3" item="0"/>
          <tpl fld="0" item="1"/>
        </tpls>
      </n>
      <n v="425480.84" in="0">
        <tpls c="4">
          <tpl fld="2" item="15"/>
          <tpl fld="5" item="64"/>
          <tpl fld="3" item="6"/>
          <tpl fld="0" item="1"/>
        </tpls>
      </n>
      <n v="4712507.25" in="0">
        <tpls c="4">
          <tpl fld="2" item="15"/>
          <tpl fld="5" item="64"/>
          <tpl fld="3" item="9"/>
          <tpl fld="0" item="1"/>
        </tpls>
      </n>
      <n v="21868.639999999999" in="0">
        <tpls c="4">
          <tpl fld="2" item="15"/>
          <tpl fld="5" item="64"/>
          <tpl fld="3" item="2"/>
          <tpl fld="0" item="1"/>
        </tpls>
      </n>
      <n v="840682.46" in="0">
        <tpls c="4">
          <tpl fld="2" item="15"/>
          <tpl fld="5" item="64"/>
          <tpl fld="3" item="4"/>
          <tpl fld="0" item="1"/>
        </tpls>
      </n>
      <n v="7749117.6299999999" in="0">
        <tpls c="4">
          <tpl fld="2" item="15"/>
          <tpl fld="5" item="64"/>
          <tpl fld="3" item="3"/>
          <tpl fld="0" item="1"/>
        </tpls>
      </n>
      <n v="21094555.5" in="0">
        <tpls c="4">
          <tpl fld="2" item="15"/>
          <tpl fld="5" item="64"/>
          <tpl fld="3" item="1"/>
          <tpl fld="0" item="1"/>
        </tpls>
      </n>
      <n v="3818.92" in="0">
        <tpls c="3">
          <tpl fld="1" item="17"/>
          <tpl fld="4" item="1"/>
          <tpl fld="0" item="0"/>
        </tpls>
      </n>
      <n v="3726.26" in="0">
        <tpls c="3">
          <tpl fld="1" item="18"/>
          <tpl fld="4" item="1"/>
          <tpl fld="0" item="0"/>
        </tpls>
      </n>
      <n v="35694.33" in="0">
        <tpls c="4">
          <tpl fld="2" item="16"/>
          <tpl fld="5" item="64"/>
          <tpl fld="3" item="2"/>
          <tpl fld="0" item="1"/>
        </tpls>
      </n>
      <n v="82765.64" in="0">
        <tpls c="4">
          <tpl fld="2" item="16"/>
          <tpl fld="5" item="64"/>
          <tpl fld="3" item="7"/>
          <tpl fld="0" item="1"/>
        </tpls>
      </n>
      <n v="20840457.530000001" in="0">
        <tpls c="4">
          <tpl fld="2" item="16"/>
          <tpl fld="5" item="64"/>
          <tpl fld="3" item="1"/>
          <tpl fld="0" item="1"/>
        </tpls>
      </n>
      <n v="875498.18" in="0">
        <tpls c="4">
          <tpl fld="2" item="16"/>
          <tpl fld="5" item="64"/>
          <tpl fld="3" item="0"/>
          <tpl fld="0" item="1"/>
        </tpls>
      </n>
      <n v="41973.1" in="0">
        <tpls c="4">
          <tpl fld="2" item="16"/>
          <tpl fld="5" item="64"/>
          <tpl fld="3" item="8"/>
          <tpl fld="0" item="1"/>
        </tpls>
      </n>
      <n v="382272.57" in="0">
        <tpls c="4">
          <tpl fld="2" item="16"/>
          <tpl fld="5" item="64"/>
          <tpl fld="3" item="6"/>
          <tpl fld="0" item="1"/>
        </tpls>
      </n>
      <n v="4987458.12" in="0">
        <tpls c="4">
          <tpl fld="2" item="16"/>
          <tpl fld="5" item="64"/>
          <tpl fld="3" item="9"/>
          <tpl fld="0" item="1"/>
        </tpls>
      </n>
      <n v="1175078.03" in="0">
        <tpls c="4">
          <tpl fld="2" item="16"/>
          <tpl fld="5" item="64"/>
          <tpl fld="3" item="4"/>
          <tpl fld="0" item="1"/>
        </tpls>
      </n>
      <n v="8100201.8899999997" in="0">
        <tpls c="4">
          <tpl fld="2" item="16"/>
          <tpl fld="5" item="64"/>
          <tpl fld="3" item="3"/>
          <tpl fld="0" item="1"/>
        </tpls>
      </n>
      <m>
        <tpls c="4">
          <tpl fld="2" item="16"/>
          <tpl fld="5" item="64"/>
          <tpl fld="3" item="5"/>
          <tpl fld="0" item="1"/>
        </tpls>
      </m>
      <n v="414389.94" in="0">
        <tpls c="4">
          <tpl fld="2" item="17"/>
          <tpl fld="5" item="64"/>
          <tpl fld="3" item="6"/>
          <tpl fld="0" item="1"/>
        </tpls>
      </n>
      <n v="60818.6" in="0">
        <tpls c="4">
          <tpl fld="2" item="17"/>
          <tpl fld="5" item="64"/>
          <tpl fld="3" item="8"/>
          <tpl fld="0" item="1"/>
        </tpls>
      </n>
      <n v="21690889.469999999" in="0">
        <tpls c="4">
          <tpl fld="2" item="17"/>
          <tpl fld="5" item="64"/>
          <tpl fld="3" item="1"/>
          <tpl fld="0" item="1"/>
        </tpls>
      </n>
      <n v="77980.28" in="0">
        <tpls c="4">
          <tpl fld="2" item="17"/>
          <tpl fld="5" item="64"/>
          <tpl fld="3" item="7"/>
          <tpl fld="0" item="1"/>
        </tpls>
      </n>
      <m>
        <tpls c="4">
          <tpl fld="2" item="17"/>
          <tpl fld="5" item="64"/>
          <tpl fld="3" item="5"/>
          <tpl fld="0" item="1"/>
        </tpls>
      </m>
      <n v="894603.62" in="0">
        <tpls c="4">
          <tpl fld="2" item="17"/>
          <tpl fld="5" item="64"/>
          <tpl fld="3" item="0"/>
          <tpl fld="0" item="1"/>
        </tpls>
      </n>
      <n v="5262542.12" in="0">
        <tpls c="4">
          <tpl fld="2" item="17"/>
          <tpl fld="5" item="64"/>
          <tpl fld="3" item="9"/>
          <tpl fld="0" item="1"/>
        </tpls>
      </n>
      <n v="7970494.1299999999" in="0">
        <tpls c="4">
          <tpl fld="2" item="17"/>
          <tpl fld="5" item="64"/>
          <tpl fld="3" item="3"/>
          <tpl fld="0" item="1"/>
        </tpls>
      </n>
      <n v="13154.95" in="0">
        <tpls c="4">
          <tpl fld="2" item="17"/>
          <tpl fld="5" item="64"/>
          <tpl fld="3" item="4"/>
          <tpl fld="0" item="1"/>
        </tpls>
      </n>
      <n v="36259.9" in="0">
        <tpls c="4">
          <tpl fld="2" item="17"/>
          <tpl fld="5" item="64"/>
          <tpl fld="3" item="2"/>
          <tpl fld="0" item="1"/>
        </tpls>
      </n>
      <n v="3673.73" in="0">
        <tpls c="3">
          <tpl fld="1" item="19"/>
          <tpl fld="4" item="1"/>
          <tpl fld="0" item="0"/>
        </tpls>
      </n>
      <n v="500264.86" in="0">
        <tpls c="4">
          <tpl fld="2" item="18"/>
          <tpl fld="5" item="64"/>
          <tpl fld="3" item="6"/>
          <tpl fld="0" item="1"/>
        </tpls>
      </n>
      <n v="5233166.28" in="0">
        <tpls c="4">
          <tpl fld="2" item="18"/>
          <tpl fld="5" item="64"/>
          <tpl fld="3" item="9"/>
          <tpl fld="0" item="1"/>
        </tpls>
      </n>
      <n v="88488.68" in="0">
        <tpls c="4">
          <tpl fld="2" item="18"/>
          <tpl fld="5" item="64"/>
          <tpl fld="3" item="8"/>
          <tpl fld="0" item="1"/>
        </tpls>
      </n>
      <n v="962520.31" in="0">
        <tpls c="4">
          <tpl fld="2" item="18"/>
          <tpl fld="5" item="64"/>
          <tpl fld="3" item="0"/>
          <tpl fld="0" item="1"/>
        </tpls>
      </n>
      <m>
        <tpls c="4">
          <tpl fld="2" item="18"/>
          <tpl fld="5" item="64"/>
          <tpl fld="3" item="5"/>
          <tpl fld="0" item="1"/>
        </tpls>
      </m>
      <m>
        <tpls c="4">
          <tpl fld="2" item="18"/>
          <tpl fld="5" item="64"/>
          <tpl fld="3" item="4"/>
          <tpl fld="0" item="1"/>
        </tpls>
      </m>
      <n v="21740973.550000001" in="0">
        <tpls c="4">
          <tpl fld="2" item="18"/>
          <tpl fld="5" item="64"/>
          <tpl fld="3" item="1"/>
          <tpl fld="0" item="1"/>
        </tpls>
      </n>
      <n v="7989190.9000000004" in="0">
        <tpls c="4">
          <tpl fld="2" item="18"/>
          <tpl fld="5" item="64"/>
          <tpl fld="3" item="3"/>
          <tpl fld="0" item="1"/>
        </tpls>
      </n>
      <n v="3740.22" in="0">
        <tpls c="3">
          <tpl fld="1" item="20"/>
          <tpl fld="4" item="1"/>
          <tpl fld="0" item="0"/>
        </tpls>
      </n>
      <n v="78086.710000000006" in="0">
        <tpls c="4">
          <tpl fld="2" item="18"/>
          <tpl fld="5" item="64"/>
          <tpl fld="3" item="7"/>
          <tpl fld="0" item="1"/>
        </tpls>
      </n>
      <n v="33964.11" in="0">
        <tpls c="4">
          <tpl fld="2" item="18"/>
          <tpl fld="5" item="64"/>
          <tpl fld="3" item="2"/>
          <tpl fld="0" item="1"/>
        </tpls>
      </n>
      <n v="3706.05" in="0">
        <tpls c="3">
          <tpl fld="1" item="21"/>
          <tpl fld="4" item="1"/>
          <tpl fld="0" item="0"/>
        </tpls>
      </n>
      <n v="30796.75" in="0">
        <tpls c="4">
          <tpl fld="2" item="19"/>
          <tpl fld="5" item="64"/>
          <tpl fld="3" item="2"/>
          <tpl fld="0" item="1"/>
        </tpls>
      </n>
      <m>
        <tpls c="4">
          <tpl fld="2" item="19"/>
          <tpl fld="5" item="64"/>
          <tpl fld="3" item="5"/>
          <tpl fld="0" item="1"/>
        </tpls>
      </m>
      <n v="5605066.21" in="0">
        <tpls c="4">
          <tpl fld="2" item="19"/>
          <tpl fld="5" item="64"/>
          <tpl fld="3" item="9"/>
          <tpl fld="0" item="1"/>
        </tpls>
      </n>
      <n v="8431436.4000000004" in="0">
        <tpls c="4">
          <tpl fld="2" item="19"/>
          <tpl fld="5" item="64"/>
          <tpl fld="3" item="3"/>
          <tpl fld="0" item="1"/>
        </tpls>
      </n>
      <n v="93712.76" in="0">
        <tpls c="4">
          <tpl fld="2" item="19"/>
          <tpl fld="5" item="64"/>
          <tpl fld="3" item="7"/>
          <tpl fld="0" item="1"/>
        </tpls>
      </n>
      <n v="57307.45" in="0">
        <tpls c="4">
          <tpl fld="2" item="19"/>
          <tpl fld="5" item="64"/>
          <tpl fld="3" item="8"/>
          <tpl fld="0" item="1"/>
        </tpls>
      </n>
      <n v="666866.96" in="0">
        <tpls c="4">
          <tpl fld="2" item="19"/>
          <tpl fld="5" item="64"/>
          <tpl fld="3" item="6"/>
          <tpl fld="0" item="1"/>
        </tpls>
      </n>
      <m>
        <tpls c="4">
          <tpl fld="2" item="19"/>
          <tpl fld="5" item="64"/>
          <tpl fld="3" item="4"/>
          <tpl fld="0" item="1"/>
        </tpls>
      </m>
      <n v="23156920.329999998" in="0">
        <tpls c="4">
          <tpl fld="2" item="19"/>
          <tpl fld="5" item="64"/>
          <tpl fld="3" item="1"/>
          <tpl fld="0" item="1"/>
        </tpls>
      </n>
      <n v="911355.65" in="0">
        <tpls c="4">
          <tpl fld="2" item="19"/>
          <tpl fld="5" item="64"/>
          <tpl fld="3" item="0"/>
          <tpl fld="0" item="1"/>
        </tpls>
      </n>
      <n v="325077.57" in="0">
        <tpls c="4">
          <tpl fld="2" item="20"/>
          <tpl fld="5" item="64"/>
          <tpl fld="3" item="8"/>
          <tpl fld="0" item="1"/>
        </tpls>
      </n>
      <n v="3708.85" in="0">
        <tpls c="3">
          <tpl fld="1" item="22"/>
          <tpl fld="4" item="1"/>
          <tpl fld="0" item="0"/>
        </tpls>
      </n>
      <m>
        <tpls c="4">
          <tpl fld="2" item="20"/>
          <tpl fld="5" item="64"/>
          <tpl fld="3" item="4"/>
          <tpl fld="0" item="1"/>
        </tpls>
      </m>
      <n v="54315" in="0">
        <tpls c="4">
          <tpl fld="2" item="20"/>
          <tpl fld="5" item="64"/>
          <tpl fld="3" item="7"/>
          <tpl fld="0" item="1"/>
        </tpls>
      </n>
      <n v="6224637.1399999997" in="0">
        <tpls c="4">
          <tpl fld="2" item="20"/>
          <tpl fld="5" item="64"/>
          <tpl fld="3" item="9"/>
          <tpl fld="0" item="1"/>
        </tpls>
      </n>
      <n v="8137855.8399999999" in="0">
        <tpls c="4">
          <tpl fld="2" item="20"/>
          <tpl fld="5" item="64"/>
          <tpl fld="3" item="3"/>
          <tpl fld="0" item="1"/>
        </tpls>
      </n>
      <m>
        <tpls c="4">
          <tpl fld="2" item="20"/>
          <tpl fld="5" item="64"/>
          <tpl fld="3" item="5"/>
          <tpl fld="0" item="1"/>
        </tpls>
      </m>
      <n v="28986.38" in="0">
        <tpls c="4">
          <tpl fld="2" item="20"/>
          <tpl fld="5" item="64"/>
          <tpl fld="3" item="2"/>
          <tpl fld="0" item="1"/>
        </tpls>
      </n>
      <n v="636121.94999999995" in="0">
        <tpls c="4">
          <tpl fld="2" item="20"/>
          <tpl fld="5" item="64"/>
          <tpl fld="3" item="6"/>
          <tpl fld="0" item="1"/>
        </tpls>
      </n>
      <n v="1091411.43" in="0">
        <tpls c="4">
          <tpl fld="2" item="20"/>
          <tpl fld="5" item="64"/>
          <tpl fld="3" item="0"/>
          <tpl fld="0" item="1"/>
        </tpls>
      </n>
      <n v="22753741" in="0">
        <tpls c="4">
          <tpl fld="2" item="20"/>
          <tpl fld="5" item="64"/>
          <tpl fld="3" item="1"/>
          <tpl fld="0" item="1"/>
        </tpls>
      </n>
      <n v="24261715.23" in="0">
        <tpls c="4">
          <tpl fld="2" item="21"/>
          <tpl fld="5" item="64"/>
          <tpl fld="3" item="1"/>
          <tpl fld="0" item="1"/>
        </tpls>
      </n>
      <n v="8602029.8599999994" in="0">
        <tpls c="4">
          <tpl fld="2" item="21"/>
          <tpl fld="5" item="64"/>
          <tpl fld="3" item="3"/>
          <tpl fld="0" item="1"/>
        </tpls>
      </n>
      <n v="45979.94" in="0">
        <tpls c="4">
          <tpl fld="2" item="21"/>
          <tpl fld="5" item="64"/>
          <tpl fld="3" item="2"/>
          <tpl fld="0" item="1"/>
        </tpls>
      </n>
      <n v="430204.66" in="0">
        <tpls c="4">
          <tpl fld="2" item="21"/>
          <tpl fld="5" item="64"/>
          <tpl fld="3" item="8"/>
          <tpl fld="0" item="1"/>
        </tpls>
      </n>
      <n v="60317.15" in="0">
        <tpls c="4">
          <tpl fld="2" item="21"/>
          <tpl fld="5" item="64"/>
          <tpl fld="3" item="7"/>
          <tpl fld="0" item="1"/>
        </tpls>
      </n>
      <m>
        <tpls c="4">
          <tpl fld="2" item="21"/>
          <tpl fld="5" item="64"/>
          <tpl fld="3" item="5"/>
          <tpl fld="0" item="1"/>
        </tpls>
      </m>
      <n v="6696149.4500000002" in="0">
        <tpls c="4">
          <tpl fld="2" item="21"/>
          <tpl fld="5" item="64"/>
          <tpl fld="3" item="9"/>
          <tpl fld="0" item="1"/>
        </tpls>
      </n>
      <m>
        <tpls c="4">
          <tpl fld="2" item="21"/>
          <tpl fld="5" item="64"/>
          <tpl fld="3" item="4"/>
          <tpl fld="0" item="1"/>
        </tpls>
      </m>
      <n v="1872306.64" in="0">
        <tpls c="4">
          <tpl fld="2" item="21"/>
          <tpl fld="5" item="64"/>
          <tpl fld="3" item="0"/>
          <tpl fld="0" item="1"/>
        </tpls>
      </n>
      <n v="575603.74" in="0">
        <tpls c="4">
          <tpl fld="2" item="21"/>
          <tpl fld="5" item="64"/>
          <tpl fld="3" item="6"/>
          <tpl fld="0" item="1"/>
        </tpls>
      </n>
      <n v="3798.33" in="0">
        <tpls c="3">
          <tpl fld="1" item="23"/>
          <tpl fld="4" item="1"/>
          <tpl fld="0" item="0"/>
        </tpls>
      </n>
      <n v="6689487.0499999998" in="0">
        <tpls c="4">
          <tpl fld="2" item="22"/>
          <tpl fld="5" item="64"/>
          <tpl fld="3" item="9"/>
          <tpl fld="0" item="1"/>
        </tpls>
      </n>
      <n v="34230.42" in="0">
        <tpls c="4">
          <tpl fld="2" item="22"/>
          <tpl fld="5" item="64"/>
          <tpl fld="3" item="2"/>
          <tpl fld="0" item="1"/>
        </tpls>
      </n>
      <n v="742958.97" in="0">
        <tpls c="4">
          <tpl fld="2" item="22"/>
          <tpl fld="5" item="64"/>
          <tpl fld="3" item="6"/>
          <tpl fld="0" item="1"/>
        </tpls>
      </n>
      <n v="76970.990000000005" in="0">
        <tpls c="4">
          <tpl fld="2" item="22"/>
          <tpl fld="5" item="64"/>
          <tpl fld="3" item="7"/>
          <tpl fld="0" item="1"/>
        </tpls>
      </n>
      <m>
        <tpls c="4">
          <tpl fld="2" item="22"/>
          <tpl fld="5" item="64"/>
          <tpl fld="3" item="5"/>
          <tpl fld="0" item="1"/>
        </tpls>
      </m>
      <n v="38182.199999999997" in="0">
        <tpls c="4">
          <tpl fld="2" item="22"/>
          <tpl fld="5" item="64"/>
          <tpl fld="3" item="8"/>
          <tpl fld="0" item="1"/>
        </tpls>
      </n>
      <n v="2255757.5499999998" in="0">
        <tpls c="4">
          <tpl fld="2" item="22"/>
          <tpl fld="5" item="64"/>
          <tpl fld="3" item="0"/>
          <tpl fld="0" item="1"/>
        </tpls>
      </n>
      <n v="25178740.82" in="0">
        <tpls c="4">
          <tpl fld="2" item="22"/>
          <tpl fld="5" item="64"/>
          <tpl fld="3" item="1"/>
          <tpl fld="0" item="1"/>
        </tpls>
      </n>
      <m>
        <tpls c="4">
          <tpl fld="2" item="22"/>
          <tpl fld="5" item="64"/>
          <tpl fld="3" item="4"/>
          <tpl fld="0" item="1"/>
        </tpls>
      </m>
      <n v="9110491.2899999991" in="0">
        <tpls c="4">
          <tpl fld="2" item="22"/>
          <tpl fld="5" item="64"/>
          <tpl fld="3" item="3"/>
          <tpl fld="0" item="1"/>
        </tpls>
      </n>
      <n v="3834.39" in="0">
        <tpls c="3">
          <tpl fld="1" item="24"/>
          <tpl fld="4" item="1"/>
          <tpl fld="0" item="0"/>
        </tpls>
      </n>
      <n v="2621979.69" in="0">
        <tpls c="4">
          <tpl fld="2" item="23"/>
          <tpl fld="5" item="64"/>
          <tpl fld="3" item="0"/>
          <tpl fld="0" item="1"/>
        </tpls>
      </n>
      <n v="77987.81" in="0">
        <tpls c="4">
          <tpl fld="2" item="23"/>
          <tpl fld="5" item="64"/>
          <tpl fld="3" item="8"/>
          <tpl fld="0" item="1"/>
        </tpls>
      </n>
      <n v="7094110.4699999997" in="0">
        <tpls c="4">
          <tpl fld="2" item="23"/>
          <tpl fld="5" item="64"/>
          <tpl fld="3" item="9"/>
          <tpl fld="0" item="1"/>
        </tpls>
      </n>
      <n v="3762.83" in="0">
        <tpls c="3">
          <tpl fld="1" item="25"/>
          <tpl fld="4" item="1"/>
          <tpl fld="0" item="0"/>
        </tpls>
      </n>
      <n v="10025013.310000001" in="0">
        <tpls c="4">
          <tpl fld="2" item="23"/>
          <tpl fld="5" item="64"/>
          <tpl fld="3" item="3"/>
          <tpl fld="0" item="1"/>
        </tpls>
      </n>
      <n v="42870.75" in="0">
        <tpls c="4">
          <tpl fld="2" item="23"/>
          <tpl fld="5" item="64"/>
          <tpl fld="3" item="2"/>
          <tpl fld="0" item="1"/>
        </tpls>
      </n>
      <m>
        <tpls c="4">
          <tpl fld="2" item="23"/>
          <tpl fld="5" item="64"/>
          <tpl fld="3" item="5"/>
          <tpl fld="0" item="1"/>
        </tpls>
      </m>
      <n v="26208218.649999999" in="0">
        <tpls c="4">
          <tpl fld="2" item="23"/>
          <tpl fld="5" item="64"/>
          <tpl fld="3" item="1"/>
          <tpl fld="0" item="1"/>
        </tpls>
      </n>
      <n v="778279.72" in="0">
        <tpls c="4">
          <tpl fld="2" item="23"/>
          <tpl fld="5" item="64"/>
          <tpl fld="3" item="6"/>
          <tpl fld="0" item="1"/>
        </tpls>
      </n>
      <m>
        <tpls c="4">
          <tpl fld="2" item="23"/>
          <tpl fld="5" item="64"/>
          <tpl fld="3" item="4"/>
          <tpl fld="0" item="1"/>
        </tpls>
      </m>
      <n v="105852.44" in="0">
        <tpls c="4">
          <tpl fld="2" item="23"/>
          <tpl fld="5" item="64"/>
          <tpl fld="3" item="7"/>
          <tpl fld="0" item="1"/>
        </tpls>
      </n>
      <m>
        <tpls c="4">
          <tpl fld="2" item="24"/>
          <tpl fld="5" item="64"/>
          <tpl fld="3" item="4"/>
          <tpl fld="0" item="1"/>
        </tpls>
      </m>
      <n v="661877.23" in="0">
        <tpls c="4">
          <tpl fld="2" item="24"/>
          <tpl fld="5" item="64"/>
          <tpl fld="3" item="6"/>
          <tpl fld="0" item="1"/>
        </tpls>
      </n>
      <n v="10981291.289999999" in="0">
        <tpls c="4">
          <tpl fld="2" item="24"/>
          <tpl fld="5" item="64"/>
          <tpl fld="3" item="3"/>
          <tpl fld="0" item="1"/>
        </tpls>
      </n>
      <n v="8391613.75" in="0">
        <tpls c="4">
          <tpl fld="2" item="24"/>
          <tpl fld="5" item="64"/>
          <tpl fld="3" item="9"/>
          <tpl fld="0" item="1"/>
        </tpls>
      </n>
      <n v="31253948.27" in="0">
        <tpls c="4">
          <tpl fld="2" item="24"/>
          <tpl fld="5" item="64"/>
          <tpl fld="3" item="1"/>
          <tpl fld="0" item="1"/>
        </tpls>
      </n>
      <m>
        <tpls c="4">
          <tpl fld="2" item="24"/>
          <tpl fld="5" item="64"/>
          <tpl fld="3" item="5"/>
          <tpl fld="0" item="1"/>
        </tpls>
      </m>
      <n v="38984.870000000003" in="0">
        <tpls c="4">
          <tpl fld="2" item="24"/>
          <tpl fld="5" item="64"/>
          <tpl fld="3" item="2"/>
          <tpl fld="0" item="1"/>
        </tpls>
      </n>
      <n v="3091673.59" in="0">
        <tpls c="4">
          <tpl fld="2" item="24"/>
          <tpl fld="5" item="64"/>
          <tpl fld="3" item="0"/>
          <tpl fld="0" item="1"/>
        </tpls>
      </n>
      <n v="112184.01" in="0">
        <tpls c="4">
          <tpl fld="2" item="24"/>
          <tpl fld="5" item="64"/>
          <tpl fld="3" item="7"/>
          <tpl fld="0" item="1"/>
        </tpls>
      </n>
      <n v="113960.47" in="0">
        <tpls c="4">
          <tpl fld="2" item="24"/>
          <tpl fld="5" item="64"/>
          <tpl fld="3" item="8"/>
          <tpl fld="0" item="1"/>
        </tpls>
      </n>
      <n v="3772.84" in="0">
        <tpls c="3">
          <tpl fld="1" item="26"/>
          <tpl fld="4" item="1"/>
          <tpl fld="0" item="0"/>
        </tpls>
      </n>
      <n v="10928309.890000001" in="0">
        <tpls c="4">
          <tpl fld="2" item="25"/>
          <tpl fld="5" item="64"/>
          <tpl fld="3" item="3"/>
          <tpl fld="0" item="1"/>
        </tpls>
      </n>
      <n v="399416.84" in="0">
        <tpls c="4">
          <tpl fld="2" item="25"/>
          <tpl fld="5" item="64"/>
          <tpl fld="3" item="2"/>
          <tpl fld="0" item="1"/>
        </tpls>
      </n>
      <n v="3452250.76" in="0">
        <tpls c="4">
          <tpl fld="2" item="25"/>
          <tpl fld="5" item="64"/>
          <tpl fld="3" item="0"/>
          <tpl fld="0" item="1"/>
        </tpls>
      </n>
      <n v="121994.71" in="0">
        <tpls c="4">
          <tpl fld="2" item="25"/>
          <tpl fld="5" item="64"/>
          <tpl fld="3" item="8"/>
          <tpl fld="0" item="1"/>
        </tpls>
      </n>
      <m>
        <tpls c="4">
          <tpl fld="2" item="25"/>
          <tpl fld="5" item="64"/>
          <tpl fld="3" item="5"/>
          <tpl fld="0" item="1"/>
        </tpls>
      </m>
      <n v="143129.12" in="0">
        <tpls c="4">
          <tpl fld="2" item="25"/>
          <tpl fld="5" item="64"/>
          <tpl fld="3" item="7"/>
          <tpl fld="0" item="1"/>
        </tpls>
      </n>
      <n v="9148588.3599999994" in="0">
        <tpls c="4">
          <tpl fld="2" item="25"/>
          <tpl fld="5" item="64"/>
          <tpl fld="3" item="9"/>
          <tpl fld="0" item="1"/>
        </tpls>
      </n>
      <n v="714827.75" in="0">
        <tpls c="4">
          <tpl fld="2" item="25"/>
          <tpl fld="5" item="64"/>
          <tpl fld="3" item="6"/>
          <tpl fld="0" item="1"/>
        </tpls>
      </n>
      <m>
        <tpls c="4">
          <tpl fld="2" item="25"/>
          <tpl fld="5" item="64"/>
          <tpl fld="3" item="4"/>
          <tpl fld="0" item="1"/>
        </tpls>
      </m>
      <n v="30996859.260000002" in="0">
        <tpls c="4">
          <tpl fld="2" item="25"/>
          <tpl fld="5" item="64"/>
          <tpl fld="3" item="1"/>
          <tpl fld="0" item="1"/>
        </tpls>
      </n>
      <n v="3574.94" in="0">
        <tpls c="3">
          <tpl fld="1" item="28"/>
          <tpl fld="4" item="1"/>
          <tpl fld="0" item="0"/>
        </tpls>
      </n>
      <n v="3505.11" in="0">
        <tpls c="3">
          <tpl fld="1" item="29"/>
          <tpl fld="4" item="1"/>
          <tpl fld="0" item="0"/>
        </tpls>
      </n>
      <n v="123567" in="0">
        <tpls c="4">
          <tpl fld="2" item="29"/>
          <tpl fld="5" item="213"/>
          <tpl fld="3" item="7"/>
          <tpl fld="0" item="1"/>
        </tpls>
      </n>
      <n v="26021853.91" in="0">
        <tpls c="4">
          <tpl fld="2" item="26"/>
          <tpl fld="5" item="213"/>
          <tpl fld="3" item="1"/>
          <tpl fld="0" item="1"/>
        </tpls>
      </n>
      <m>
        <tpls c="4">
          <tpl fld="2" item="28"/>
          <tpl fld="5" item="213"/>
          <tpl fld="3" item="5"/>
          <tpl fld="0" item="1"/>
        </tpls>
      </m>
      <n v="27600911.73" in="0">
        <tpls c="4">
          <tpl fld="2" item="0"/>
          <tpl fld="5" item="213"/>
          <tpl fld="3" item="1"/>
          <tpl fld="0" item="1"/>
        </tpls>
      </n>
      <n v="2543.79" in="0">
        <tpls c="3">
          <tpl fld="1" item="0"/>
          <tpl fld="4" item="164"/>
          <tpl fld="0" item="0"/>
        </tpls>
      </n>
      <n v="10822304.92" in="0">
        <tpls c="4">
          <tpl fld="2" item="0"/>
          <tpl fld="5" item="213"/>
          <tpl fld="3" item="3"/>
          <tpl fld="0" item="1"/>
        </tpls>
      </n>
      <n v="42604.959999999999" in="0">
        <tpls c="4">
          <tpl fld="2" item="26"/>
          <tpl fld="5" item="213"/>
          <tpl fld="3" item="2"/>
          <tpl fld="0" item="1"/>
        </tpls>
      </n>
      <n v="82557.429999999993" in="0">
        <tpls c="4">
          <tpl fld="2" item="26"/>
          <tpl fld="5" item="213"/>
          <tpl fld="3" item="7"/>
          <tpl fld="0" item="1"/>
        </tpls>
      </n>
      <n v="1922319" in="0">
        <tpls c="4">
          <tpl fld="2" item="29"/>
          <tpl fld="5" item="213"/>
          <tpl fld="3" item="6"/>
          <tpl fld="0" item="1"/>
        </tpls>
      </n>
      <n v="938628.47" in="0">
        <tpls c="4">
          <tpl fld="2" item="26"/>
          <tpl fld="5" item="213"/>
          <tpl fld="3" item="4"/>
          <tpl fld="0" item="1"/>
        </tpls>
      </n>
      <m>
        <tpls c="4">
          <tpl fld="2" item="26"/>
          <tpl fld="5" item="213"/>
          <tpl fld="3" item="5"/>
          <tpl fld="0" item="1"/>
        </tpls>
      </m>
      <n v="6453650" in="0">
        <tpls c="4">
          <tpl fld="2" item="29"/>
          <tpl fld="5" item="213"/>
          <tpl fld="3" item="9"/>
          <tpl fld="0" item="1"/>
        </tpls>
      </n>
      <n v="8267952.4900000002" in="0">
        <tpls c="4">
          <tpl fld="2" item="26"/>
          <tpl fld="5" item="213"/>
          <tpl fld="3" item="3"/>
          <tpl fld="0" item="1"/>
        </tpls>
      </n>
      <n v="2502.23" in="0">
        <tpls c="3">
          <tpl fld="1" item="27"/>
          <tpl fld="4" item="164"/>
          <tpl fld="0" item="0"/>
        </tpls>
      </n>
      <n v="10421721" in="0">
        <tpls c="4">
          <tpl fld="2" item="29"/>
          <tpl fld="5" item="213"/>
          <tpl fld="3" item="3"/>
          <tpl fld="0" item="1"/>
        </tpls>
      </n>
      <n v="1412402.72" in="0">
        <tpls c="4">
          <tpl fld="2" item="0"/>
          <tpl fld="5" item="213"/>
          <tpl fld="3" item="6"/>
          <tpl fld="0" item="1"/>
        </tpls>
      </n>
      <m>
        <tpls c="4">
          <tpl fld="2" item="27"/>
          <tpl fld="5" item="213"/>
          <tpl fld="3" item="5"/>
          <tpl fld="0" item="1"/>
        </tpls>
      </m>
      <n v="84040.28" in="0">
        <tpls c="4">
          <tpl fld="2" item="0"/>
          <tpl fld="5" item="213"/>
          <tpl fld="3" item="4"/>
          <tpl fld="0" item="1"/>
        </tpls>
      </n>
      <n v="5241988.82" in="0">
        <tpls c="4">
          <tpl fld="2" item="27"/>
          <tpl fld="5" item="213"/>
          <tpl fld="3" item="9"/>
          <tpl fld="0" item="1"/>
        </tpls>
      </n>
      <n v="156007" in="0">
        <tpls c="4">
          <tpl fld="2" item="29"/>
          <tpl fld="5" item="213"/>
          <tpl fld="3" item="8"/>
          <tpl fld="0" item="1"/>
        </tpls>
      </n>
      <n v="341515.05" in="0">
        <tpls c="4">
          <tpl fld="2" item="0"/>
          <tpl fld="5" item="213"/>
          <tpl fld="3" item="8"/>
          <tpl fld="0" item="1"/>
        </tpls>
      </n>
      <m>
        <tpls c="4">
          <tpl fld="2" item="29"/>
          <tpl fld="5" item="213"/>
          <tpl fld="3" item="5"/>
          <tpl fld="0" item="1"/>
        </tpls>
      </m>
      <n v="201876.98" in="0">
        <tpls c="4">
          <tpl fld="2" item="27"/>
          <tpl fld="5" item="213"/>
          <tpl fld="3" item="8"/>
          <tpl fld="0" item="1"/>
        </tpls>
      </n>
      <n v="114154.27" in="0">
        <tpls c="4">
          <tpl fld="2" item="0"/>
          <tpl fld="5" item="213"/>
          <tpl fld="3" item="7"/>
          <tpl fld="0" item="1"/>
        </tpls>
      </n>
      <m>
        <tpls c="4">
          <tpl fld="2" item="29"/>
          <tpl fld="5" item="213"/>
          <tpl fld="3" item="4"/>
          <tpl fld="0" item="1"/>
        </tpls>
      </m>
      <n v="1520001.22" in="0">
        <tpls c="4">
          <tpl fld="2" item="27"/>
          <tpl fld="5" item="213"/>
          <tpl fld="3" item="4"/>
          <tpl fld="0" item="1"/>
        </tpls>
      </n>
      <n v="216867.74" in="0">
        <tpls c="4">
          <tpl fld="2" item="28"/>
          <tpl fld="5" item="213"/>
          <tpl fld="3" item="8"/>
          <tpl fld="0" item="1"/>
        </tpls>
      </n>
      <m>
        <tpls c="4">
          <tpl fld="2" item="0"/>
          <tpl fld="5" item="213"/>
          <tpl fld="3" item="5"/>
          <tpl fld="0" item="1"/>
        </tpls>
      </m>
      <n v="1022179.72" in="0">
        <tpls c="4">
          <tpl fld="2" item="27"/>
          <tpl fld="5" item="213"/>
          <tpl fld="3" item="0"/>
          <tpl fld="0" item="1"/>
        </tpls>
      </n>
      <n v="920499.51" in="0">
        <tpls c="4">
          <tpl fld="2" item="26"/>
          <tpl fld="5" item="213"/>
          <tpl fld="3" item="0"/>
          <tpl fld="0" item="1"/>
        </tpls>
      </n>
      <n v="62157.21" in="0">
        <tpls c="4">
          <tpl fld="2" item="27"/>
          <tpl fld="5" item="213"/>
          <tpl fld="3" item="2"/>
          <tpl fld="0" item="1"/>
        </tpls>
      </n>
      <n v="994440.15" in="0">
        <tpls c="4">
          <tpl fld="2" item="26"/>
          <tpl fld="5" item="213"/>
          <tpl fld="3" item="6"/>
          <tpl fld="0" item="1"/>
        </tpls>
      </n>
      <n v="30095965" in="0">
        <tpls c="4">
          <tpl fld="2" item="29"/>
          <tpl fld="5" item="213"/>
          <tpl fld="3" item="1"/>
          <tpl fld="0" item="1"/>
        </tpls>
      </n>
      <n v="5912758.8099999996" in="0">
        <tpls c="4">
          <tpl fld="2" item="28"/>
          <tpl fld="5" item="213"/>
          <tpl fld="3" item="9"/>
          <tpl fld="0" item="1"/>
        </tpls>
      </n>
      <n v="1244147" in="0">
        <tpls c="4">
          <tpl fld="2" item="29"/>
          <tpl fld="5" item="213"/>
          <tpl fld="3" item="0"/>
          <tpl fld="0" item="1"/>
        </tpls>
      </n>
      <n v="78210" in="0">
        <tpls c="4">
          <tpl fld="2" item="29"/>
          <tpl fld="5" item="213"/>
          <tpl fld="3" item="2"/>
          <tpl fld="0" item="1"/>
        </tpls>
      </n>
      <n v="26732000.899999999" in="0">
        <tpls c="4">
          <tpl fld="2" item="27"/>
          <tpl fld="5" item="213"/>
          <tpl fld="3" item="1"/>
          <tpl fld="0" item="1"/>
        </tpls>
      </n>
      <n v="1307549.23" in="0">
        <tpls c="4">
          <tpl fld="2" item="0"/>
          <tpl fld="5" item="213"/>
          <tpl fld="3" item="0"/>
          <tpl fld="0" item="1"/>
        </tpls>
      </n>
      <n v="1202356.1599999999" in="0">
        <tpls c="4">
          <tpl fld="2" item="27"/>
          <tpl fld="5" item="213"/>
          <tpl fld="3" item="6"/>
          <tpl fld="0" item="1"/>
        </tpls>
      </n>
      <n v="107539.02" in="0">
        <tpls c="4">
          <tpl fld="2" item="28"/>
          <tpl fld="5" item="213"/>
          <tpl fld="3" item="7"/>
          <tpl fld="0" item="1"/>
        </tpls>
      </n>
      <n v="4954945.57" in="0">
        <tpls c="4">
          <tpl fld="2" item="26"/>
          <tpl fld="5" item="213"/>
          <tpl fld="3" item="9"/>
          <tpl fld="0" item="1"/>
        </tpls>
      </n>
      <n v="93915.05" in="0">
        <tpls c="4">
          <tpl fld="2" item="28"/>
          <tpl fld="5" item="213"/>
          <tpl fld="3" item="2"/>
          <tpl fld="0" item="1"/>
        </tpls>
      </n>
      <n v="949601.15" in="0">
        <tpls c="4">
          <tpl fld="2" item="28"/>
          <tpl fld="5" item="213"/>
          <tpl fld="3" item="4"/>
          <tpl fld="0" item="1"/>
        </tpls>
      </n>
      <n v="10835715.75" in="0">
        <tpls c="4">
          <tpl fld="2" item="28"/>
          <tpl fld="5" item="213"/>
          <tpl fld="3" item="3"/>
          <tpl fld="0" item="1"/>
        </tpls>
      </n>
      <n v="70384.539999999994" in="0">
        <tpls c="4">
          <tpl fld="2" item="0"/>
          <tpl fld="5" item="213"/>
          <tpl fld="3" item="2"/>
          <tpl fld="0" item="1"/>
        </tpls>
      </n>
      <n v="1111558.06" in="0">
        <tpls c="4">
          <tpl fld="2" item="28"/>
          <tpl fld="5" item="213"/>
          <tpl fld="3" item="0"/>
          <tpl fld="0" item="1"/>
        </tpls>
      </n>
      <n v="72524.639999999999" in="0">
        <tpls c="4">
          <tpl fld="2" item="26"/>
          <tpl fld="5" item="213"/>
          <tpl fld="3" item="8"/>
          <tpl fld="0" item="1"/>
        </tpls>
      </n>
      <n v="204452.01" in="0">
        <tpls c="4">
          <tpl fld="2" item="27"/>
          <tpl fld="5" item="213"/>
          <tpl fld="3" item="7"/>
          <tpl fld="0" item="1"/>
        </tpls>
      </n>
      <n v="26813499.050000001" in="0">
        <tpls c="4">
          <tpl fld="2" item="28"/>
          <tpl fld="5" item="213"/>
          <tpl fld="3" item="1"/>
          <tpl fld="0" item="1"/>
        </tpls>
      </n>
      <n v="1589146.38" in="0">
        <tpls c="4">
          <tpl fld="2" item="28"/>
          <tpl fld="5" item="213"/>
          <tpl fld="3" item="6"/>
          <tpl fld="0" item="1"/>
        </tpls>
      </n>
      <n v="10816905.970000001" in="0">
        <tpls c="4">
          <tpl fld="2" item="27"/>
          <tpl fld="5" item="213"/>
          <tpl fld="3" item="3"/>
          <tpl fld="0" item="1"/>
        </tpls>
      </n>
      <n v="2984.59" in="0">
        <tpls c="3">
          <tpl fld="1" item="2"/>
          <tpl fld="4" item="164"/>
          <tpl fld="0" item="0"/>
        </tpls>
      </n>
      <n v="2811.98" in="0">
        <tpls c="3">
          <tpl fld="1" item="3"/>
          <tpl fld="4" item="164"/>
          <tpl fld="0" item="0"/>
        </tpls>
      </n>
      <m>
        <tpls c="4">
          <tpl fld="2" item="2"/>
          <tpl fld="5" item="213"/>
          <tpl fld="3" item="5"/>
          <tpl fld="0" item="1"/>
        </tpls>
      </m>
      <n v="3734158.14" in="0">
        <tpls c="4">
          <tpl fld="2" item="2"/>
          <tpl fld="5" item="213"/>
          <tpl fld="3" item="3"/>
          <tpl fld="0" item="1"/>
        </tpls>
      </n>
      <n v="9861114.0999999996" in="0">
        <tpls c="4">
          <tpl fld="2" item="1"/>
          <tpl fld="5" item="213"/>
          <tpl fld="3" item="1"/>
          <tpl fld="0" item="1"/>
        </tpls>
      </n>
      <n v="639719.36" in="0">
        <tpls c="4">
          <tpl fld="2" item="1"/>
          <tpl fld="5" item="213"/>
          <tpl fld="3" item="0"/>
          <tpl fld="0" item="1"/>
        </tpls>
      </n>
      <n v="756644.29" in="0">
        <tpls c="4">
          <tpl fld="2" item="2"/>
          <tpl fld="5" item="213"/>
          <tpl fld="3" item="0"/>
          <tpl fld="0" item="1"/>
        </tpls>
      </n>
      <m>
        <tpls c="4">
          <tpl fld="2" item="1"/>
          <tpl fld="5" item="213"/>
          <tpl fld="3" item="4"/>
          <tpl fld="0" item="1"/>
        </tpls>
      </m>
      <m>
        <tpls c="4">
          <tpl fld="2" item="1"/>
          <tpl fld="5" item="213"/>
          <tpl fld="3" item="5"/>
          <tpl fld="0" item="1"/>
        </tpls>
      </m>
      <n v="12565144.939999999" in="0">
        <tpls c="4">
          <tpl fld="2" item="2"/>
          <tpl fld="5" item="213"/>
          <tpl fld="3" item="1"/>
          <tpl fld="0" item="1"/>
        </tpls>
      </n>
      <n v="110685.64" in="0">
        <tpls c="4">
          <tpl fld="2" item="2"/>
          <tpl fld="5" item="213"/>
          <tpl fld="3" item="7"/>
          <tpl fld="0" item="1"/>
        </tpls>
      </n>
      <n v="314506.94" in="0">
        <tpls c="4">
          <tpl fld="2" item="1"/>
          <tpl fld="5" item="213"/>
          <tpl fld="3" item="8"/>
          <tpl fld="0" item="1"/>
        </tpls>
      </n>
      <n v="361050.46" in="0">
        <tpls c="4">
          <tpl fld="2" item="2"/>
          <tpl fld="5" item="213"/>
          <tpl fld="3" item="8"/>
          <tpl fld="0" item="1"/>
        </tpls>
      </n>
      <n v="3558696.41" in="0">
        <tpls c="4">
          <tpl fld="2" item="1"/>
          <tpl fld="5" item="213"/>
          <tpl fld="3" item="3"/>
          <tpl fld="0" item="1"/>
        </tpls>
      </n>
      <n v="499755.02" in="0">
        <tpls c="4">
          <tpl fld="2" item="2"/>
          <tpl fld="5" item="213"/>
          <tpl fld="3" item="6"/>
          <tpl fld="0" item="1"/>
        </tpls>
      </n>
      <n v="1155928.22" in="0">
        <tpls c="4">
          <tpl fld="2" item="1"/>
          <tpl fld="5" item="213"/>
          <tpl fld="3" item="9"/>
          <tpl fld="0" item="1"/>
        </tpls>
      </n>
      <m>
        <tpls c="4">
          <tpl fld="2" item="2"/>
          <tpl fld="5" item="213"/>
          <tpl fld="3" item="4"/>
          <tpl fld="0" item="1"/>
        </tpls>
      </m>
      <n v="7681.51" in="0">
        <tpls c="4">
          <tpl fld="2" item="1"/>
          <tpl fld="5" item="213"/>
          <tpl fld="3" item="2"/>
          <tpl fld="0" item="1"/>
        </tpls>
      </n>
      <n v="48506.71" in="0">
        <tpls c="4">
          <tpl fld="2" item="2"/>
          <tpl fld="5" item="213"/>
          <tpl fld="3" item="2"/>
          <tpl fld="0" item="1"/>
        </tpls>
      </n>
      <n v="149543.9" in="0">
        <tpls c="4">
          <tpl fld="2" item="1"/>
          <tpl fld="5" item="213"/>
          <tpl fld="3" item="7"/>
          <tpl fld="0" item="1"/>
        </tpls>
      </n>
      <n v="1714688.29" in="0">
        <tpls c="4">
          <tpl fld="2" item="2"/>
          <tpl fld="5" item="213"/>
          <tpl fld="3" item="9"/>
          <tpl fld="0" item="1"/>
        </tpls>
      </n>
      <n v="401399.39" in="0">
        <tpls c="4">
          <tpl fld="2" item="1"/>
          <tpl fld="5" item="213"/>
          <tpl fld="3" item="6"/>
          <tpl fld="0" item="1"/>
        </tpls>
      </n>
      <n v="3013.36" in="0">
        <tpls c="3">
          <tpl fld="1" item="5"/>
          <tpl fld="4" item="164"/>
          <tpl fld="0" item="0"/>
        </tpls>
      </n>
      <n v="2886.98" in="0">
        <tpls c="3">
          <tpl fld="1" item="4"/>
          <tpl fld="4" item="164"/>
          <tpl fld="0" item="0"/>
        </tpls>
      </n>
      <n v="781779.8" in="0">
        <tpls c="4">
          <tpl fld="2" item="3"/>
          <tpl fld="5" item="213"/>
          <tpl fld="3" item="0"/>
          <tpl fld="0" item="1"/>
        </tpls>
      </n>
      <n v="9953.7900000000009" in="0">
        <tpls c="4">
          <tpl fld="2" item="4"/>
          <tpl fld="5" item="213"/>
          <tpl fld="3" item="2"/>
          <tpl fld="0" item="1"/>
        </tpls>
      </n>
      <n v="3011.65" in="0">
        <tpls c="3">
          <tpl fld="1" item="6"/>
          <tpl fld="4" item="164"/>
          <tpl fld="0" item="0"/>
        </tpls>
      </n>
      <n v="144826.35" in="0">
        <tpls c="4">
          <tpl fld="2" item="4"/>
          <tpl fld="5" item="213"/>
          <tpl fld="3" item="7"/>
          <tpl fld="0" item="1"/>
        </tpls>
      </n>
      <n v="1194539.1299999999" in="0">
        <tpls c="4">
          <tpl fld="2" item="4"/>
          <tpl fld="5" item="213"/>
          <tpl fld="3" item="9"/>
          <tpl fld="0" item="1"/>
        </tpls>
      </n>
      <n v="489091.03" in="0">
        <tpls c="4">
          <tpl fld="2" item="3"/>
          <tpl fld="5" item="213"/>
          <tpl fld="3" item="6"/>
          <tpl fld="0" item="1"/>
        </tpls>
      </n>
      <n v="12668400.02" in="0">
        <tpls c="4">
          <tpl fld="2" item="3"/>
          <tpl fld="5" item="213"/>
          <tpl fld="3" item="1"/>
          <tpl fld="0" item="1"/>
        </tpls>
      </n>
      <m>
        <tpls c="4">
          <tpl fld="2" item="3"/>
          <tpl fld="5" item="213"/>
          <tpl fld="3" item="5"/>
          <tpl fld="0" item="1"/>
        </tpls>
      </m>
      <n v="3545363.45" in="0">
        <tpls c="4">
          <tpl fld="2" item="4"/>
          <tpl fld="5" item="213"/>
          <tpl fld="3" item="3"/>
          <tpl fld="0" item="1"/>
        </tpls>
      </n>
      <n v="473200.27" in="0">
        <tpls c="4">
          <tpl fld="2" item="4"/>
          <tpl fld="5" item="213"/>
          <tpl fld="3" item="6"/>
          <tpl fld="0" item="1"/>
        </tpls>
      </n>
      <m>
        <tpls c="4">
          <tpl fld="2" item="4"/>
          <tpl fld="5" item="213"/>
          <tpl fld="3" item="5"/>
          <tpl fld="0" item="1"/>
        </tpls>
      </m>
      <n v="1879927.81" in="0">
        <tpls c="4">
          <tpl fld="2" item="3"/>
          <tpl fld="5" item="213"/>
          <tpl fld="3" item="9"/>
          <tpl fld="0" item="1"/>
        </tpls>
      </n>
      <m>
        <tpls c="4">
          <tpl fld="2" item="4"/>
          <tpl fld="5" item="213"/>
          <tpl fld="3" item="4"/>
          <tpl fld="0" item="1"/>
        </tpls>
      </m>
      <n v="3939845.7" in="0">
        <tpls c="4">
          <tpl fld="2" item="3"/>
          <tpl fld="5" item="213"/>
          <tpl fld="3" item="3"/>
          <tpl fld="0" item="1"/>
        </tpls>
      </n>
      <n v="2943.15" in="0">
        <tpls c="3">
          <tpl fld="1" item="7"/>
          <tpl fld="4" item="164"/>
          <tpl fld="0" item="0"/>
        </tpls>
      </n>
      <n v="23662.79" in="0">
        <tpls c="4">
          <tpl fld="2" item="3"/>
          <tpl fld="5" item="213"/>
          <tpl fld="3" item="2"/>
          <tpl fld="0" item="1"/>
        </tpls>
      </n>
      <n v="345659.91" in="0">
        <tpls c="4">
          <tpl fld="2" item="4"/>
          <tpl fld="5" item="213"/>
          <tpl fld="3" item="8"/>
          <tpl fld="0" item="1"/>
        </tpls>
      </n>
      <n v="10555386.6" in="0">
        <tpls c="4">
          <tpl fld="2" item="4"/>
          <tpl fld="5" item="213"/>
          <tpl fld="3" item="1"/>
          <tpl fld="0" item="1"/>
        </tpls>
      </n>
      <n v="598391.65" in="0">
        <tpls c="4">
          <tpl fld="2" item="4"/>
          <tpl fld="5" item="213"/>
          <tpl fld="3" item="0"/>
          <tpl fld="0" item="1"/>
        </tpls>
      </n>
      <m>
        <tpls c="4">
          <tpl fld="2" item="3"/>
          <tpl fld="5" item="213"/>
          <tpl fld="3" item="4"/>
          <tpl fld="0" item="1"/>
        </tpls>
      </m>
      <n v="454757.2" in="0">
        <tpls c="4">
          <tpl fld="2" item="3"/>
          <tpl fld="5" item="213"/>
          <tpl fld="3" item="8"/>
          <tpl fld="0" item="1"/>
        </tpls>
      </n>
      <n v="30924.080000000002" in="0">
        <tpls c="4">
          <tpl fld="2" item="3"/>
          <tpl fld="5" item="213"/>
          <tpl fld="3" item="7"/>
          <tpl fld="0" item="1"/>
        </tpls>
      </n>
      <n v="456987.13" in="0">
        <tpls c="4">
          <tpl fld="2" item="6"/>
          <tpl fld="5" item="213"/>
          <tpl fld="3" item="6"/>
          <tpl fld="0" item="1"/>
        </tpls>
      </n>
      <n v="2274459.7999999998" in="0">
        <tpls c="4">
          <tpl fld="2" item="6"/>
          <tpl fld="5" item="213"/>
          <tpl fld="3" item="9"/>
          <tpl fld="0" item="1"/>
        </tpls>
      </n>
      <n v="3004.99" in="0">
        <tpls c="3">
          <tpl fld="1" item="8"/>
          <tpl fld="4" item="164"/>
          <tpl fld="0" item="0"/>
        </tpls>
      </n>
      <n v="19796.79" in="0">
        <tpls c="4">
          <tpl fld="2" item="6"/>
          <tpl fld="5" item="213"/>
          <tpl fld="3" item="2"/>
          <tpl fld="0" item="1"/>
        </tpls>
      </n>
      <m>
        <tpls c="4">
          <tpl fld="2" item="5"/>
          <tpl fld="5" item="213"/>
          <tpl fld="3" item="4"/>
          <tpl fld="0" item="1"/>
        </tpls>
      </m>
      <n v="452359.15" in="0">
        <tpls c="4">
          <tpl fld="2" item="5"/>
          <tpl fld="5" item="213"/>
          <tpl fld="3" item="6"/>
          <tpl fld="0" item="1"/>
        </tpls>
      </n>
      <n v="4125723.25" in="0">
        <tpls c="4">
          <tpl fld="2" item="6"/>
          <tpl fld="5" item="213"/>
          <tpl fld="3" item="3"/>
          <tpl fld="0" item="1"/>
        </tpls>
      </n>
      <n v="3623596.88" in="0">
        <tpls c="4">
          <tpl fld="2" item="5"/>
          <tpl fld="5" item="213"/>
          <tpl fld="3" item="3"/>
          <tpl fld="0" item="1"/>
        </tpls>
      </n>
      <m>
        <tpls c="4">
          <tpl fld="2" item="6"/>
          <tpl fld="5" item="213"/>
          <tpl fld="3" item="4"/>
          <tpl fld="0" item="1"/>
        </tpls>
      </m>
      <m>
        <tpls c="4">
          <tpl fld="2" item="6"/>
          <tpl fld="5" item="213"/>
          <tpl fld="3" item="5"/>
          <tpl fld="0" item="1"/>
        </tpls>
      </m>
      <n v="646625.67000000004" in="0">
        <tpls c="4">
          <tpl fld="2" item="5"/>
          <tpl fld="5" item="213"/>
          <tpl fld="3" item="0"/>
          <tpl fld="0" item="1"/>
        </tpls>
      </n>
      <n v="17240.79" in="0">
        <tpls c="4">
          <tpl fld="2" item="6"/>
          <tpl fld="5" item="213"/>
          <tpl fld="3" item="7"/>
          <tpl fld="0" item="1"/>
        </tpls>
      </n>
      <n v="783069.68" in="0">
        <tpls c="4">
          <tpl fld="2" item="6"/>
          <tpl fld="5" item="213"/>
          <tpl fld="3" item="0"/>
          <tpl fld="0" item="1"/>
        </tpls>
      </n>
      <n v="1352318.26" in="0">
        <tpls c="4">
          <tpl fld="2" item="5"/>
          <tpl fld="5" item="213"/>
          <tpl fld="3" item="9"/>
          <tpl fld="0" item="1"/>
        </tpls>
      </n>
      <n v="11920682.58" in="0">
        <tpls c="4">
          <tpl fld="2" item="6"/>
          <tpl fld="5" item="213"/>
          <tpl fld="3" item="1"/>
          <tpl fld="0" item="1"/>
        </tpls>
      </n>
      <n v="1296801.8999999999" in="0">
        <tpls c="4">
          <tpl fld="2" item="6"/>
          <tpl fld="5" item="213"/>
          <tpl fld="3" item="8"/>
          <tpl fld="0" item="1"/>
        </tpls>
      </n>
      <m>
        <tpls c="4">
          <tpl fld="2" item="5"/>
          <tpl fld="5" item="213"/>
          <tpl fld="3" item="5"/>
          <tpl fld="0" item="1"/>
        </tpls>
      </m>
      <n v="47874.07" in="0">
        <tpls c="4">
          <tpl fld="2" item="5"/>
          <tpl fld="5" item="213"/>
          <tpl fld="3" item="7"/>
          <tpl fld="0" item="1"/>
        </tpls>
      </n>
      <n v="408855.69" in="0">
        <tpls c="4">
          <tpl fld="2" item="5"/>
          <tpl fld="5" item="213"/>
          <tpl fld="3" item="8"/>
          <tpl fld="0" item="1"/>
        </tpls>
      </n>
      <n v="11717760.33" in="0">
        <tpls c="4">
          <tpl fld="2" item="5"/>
          <tpl fld="5" item="213"/>
          <tpl fld="3" item="1"/>
          <tpl fld="0" item="1"/>
        </tpls>
      </n>
      <n v="3048.68" in="0">
        <tpls c="3">
          <tpl fld="1" item="9"/>
          <tpl fld="4" item="164"/>
          <tpl fld="0" item="0"/>
        </tpls>
      </n>
      <n v="28556.7" in="0">
        <tpls c="4">
          <tpl fld="2" item="5"/>
          <tpl fld="5" item="213"/>
          <tpl fld="3" item="2"/>
          <tpl fld="0" item="1"/>
        </tpls>
      </n>
      <n v="995224.87" in="0">
        <tpls c="4">
          <tpl fld="2" item="7"/>
          <tpl fld="5" item="213"/>
          <tpl fld="3" item="0"/>
          <tpl fld="0" item="1"/>
        </tpls>
      </n>
      <n v="838108.67" in="0">
        <tpls c="4">
          <tpl fld="2" item="7"/>
          <tpl fld="5" item="213"/>
          <tpl fld="3" item="8"/>
          <tpl fld="0" item="1"/>
        </tpls>
      </n>
      <n v="19426.169999999998" in="0">
        <tpls c="4">
          <tpl fld="2" item="7"/>
          <tpl fld="5" item="213"/>
          <tpl fld="3" item="7"/>
          <tpl fld="0" item="1"/>
        </tpls>
      </n>
      <m>
        <tpls c="4">
          <tpl fld="2" item="8"/>
          <tpl fld="5" item="213"/>
          <tpl fld="3" item="5"/>
          <tpl fld="0" item="1"/>
        </tpls>
      </m>
      <n v="28779.88" in="0">
        <tpls c="4">
          <tpl fld="2" item="8"/>
          <tpl fld="5" item="213"/>
          <tpl fld="3" item="2"/>
          <tpl fld="0" item="1"/>
        </tpls>
      </n>
      <n v="725885.98" in="0">
        <tpls c="4">
          <tpl fld="2" item="7"/>
          <tpl fld="5" item="213"/>
          <tpl fld="3" item="6"/>
          <tpl fld="0" item="1"/>
        </tpls>
      </n>
      <m>
        <tpls c="4">
          <tpl fld="2" item="7"/>
          <tpl fld="5" item="213"/>
          <tpl fld="3" item="4"/>
          <tpl fld="0" item="1"/>
        </tpls>
      </m>
      <n v="3422329.39" in="0">
        <tpls c="4">
          <tpl fld="2" item="8"/>
          <tpl fld="5" item="213"/>
          <tpl fld="3" item="3"/>
          <tpl fld="0" item="1"/>
        </tpls>
      </n>
      <n v="1417701.63" in="0">
        <tpls c="4">
          <tpl fld="2" item="8"/>
          <tpl fld="5" item="213"/>
          <tpl fld="3" item="9"/>
          <tpl fld="0" item="1"/>
        </tpls>
      </n>
      <n v="389793.98" in="0">
        <tpls c="4">
          <tpl fld="2" item="8"/>
          <tpl fld="5" item="213"/>
          <tpl fld="3" item="8"/>
          <tpl fld="0" item="1"/>
        </tpls>
      </n>
      <n v="12645149.16" in="0">
        <tpls c="4">
          <tpl fld="2" item="7"/>
          <tpl fld="5" item="213"/>
          <tpl fld="3" item="1"/>
          <tpl fld="0" item="1"/>
        </tpls>
      </n>
      <n v="10898.6" in="0">
        <tpls c="4">
          <tpl fld="2" item="7"/>
          <tpl fld="5" item="213"/>
          <tpl fld="3" item="2"/>
          <tpl fld="0" item="1"/>
        </tpls>
      </n>
      <n v="744144.05" in="0">
        <tpls c="4">
          <tpl fld="2" item="8"/>
          <tpl fld="5" item="213"/>
          <tpl fld="3" item="0"/>
          <tpl fld="0" item="1"/>
        </tpls>
      </n>
      <m>
        <tpls c="4">
          <tpl fld="2" item="7"/>
          <tpl fld="5" item="213"/>
          <tpl fld="3" item="5"/>
          <tpl fld="0" item="1"/>
        </tpls>
      </m>
      <n v="515843.43" in="0">
        <tpls c="4">
          <tpl fld="2" item="8"/>
          <tpl fld="5" item="213"/>
          <tpl fld="3" item="6"/>
          <tpl fld="0" item="1"/>
        </tpls>
      </n>
      <n v="4434938.6500000004" in="0">
        <tpls c="4">
          <tpl fld="2" item="7"/>
          <tpl fld="5" item="213"/>
          <tpl fld="3" item="3"/>
          <tpl fld="0" item="1"/>
        </tpls>
      </n>
      <n v="2536255.6800000002" in="0">
        <tpls c="4">
          <tpl fld="2" item="7"/>
          <tpl fld="5" item="213"/>
          <tpl fld="3" item="9"/>
          <tpl fld="0" item="1"/>
        </tpls>
      </n>
      <m>
        <tpls c="4">
          <tpl fld="2" item="8"/>
          <tpl fld="5" item="213"/>
          <tpl fld="3" item="4"/>
          <tpl fld="0" item="1"/>
        </tpls>
      </m>
      <n v="2987.5" in="0">
        <tpls c="3">
          <tpl fld="1" item="10"/>
          <tpl fld="4" item="164"/>
          <tpl fld="0" item="0"/>
        </tpls>
      </n>
      <n v="48490.37" in="0">
        <tpls c="4">
          <tpl fld="2" item="8"/>
          <tpl fld="5" item="213"/>
          <tpl fld="3" item="7"/>
          <tpl fld="0" item="1"/>
        </tpls>
      </n>
      <n v="11533415.109999999" in="0">
        <tpls c="4">
          <tpl fld="2" item="8"/>
          <tpl fld="5" item="213"/>
          <tpl fld="3" item="1"/>
          <tpl fld="0" item="1"/>
        </tpls>
      </n>
      <n v="2931618.72" in="0">
        <tpls c="4">
          <tpl fld="2" item="9"/>
          <tpl fld="5" item="213"/>
          <tpl fld="3" item="9"/>
          <tpl fld="0" item="1"/>
        </tpls>
      </n>
      <n v="4591231.6900000004" in="0">
        <tpls c="4">
          <tpl fld="2" item="9"/>
          <tpl fld="5" item="213"/>
          <tpl fld="3" item="3"/>
          <tpl fld="0" item="1"/>
        </tpls>
      </n>
      <n v="54549.49" in="0">
        <tpls c="4">
          <tpl fld="2" item="9"/>
          <tpl fld="5" item="213"/>
          <tpl fld="3" item="7"/>
          <tpl fld="0" item="1"/>
        </tpls>
      </n>
      <n v="668011.9" in="0">
        <tpls c="4">
          <tpl fld="2" item="9"/>
          <tpl fld="5" item="213"/>
          <tpl fld="3" item="6"/>
          <tpl fld="0" item="1"/>
        </tpls>
      </n>
      <n v="938598.57" in="0">
        <tpls c="4">
          <tpl fld="2" item="9"/>
          <tpl fld="5" item="213"/>
          <tpl fld="3" item="0"/>
          <tpl fld="0" item="1"/>
        </tpls>
      </n>
      <m>
        <tpls c="4">
          <tpl fld="2" item="9"/>
          <tpl fld="5" item="213"/>
          <tpl fld="3" item="5"/>
          <tpl fld="0" item="1"/>
        </tpls>
      </m>
      <n v="13161644.17" in="0">
        <tpls c="4">
          <tpl fld="2" item="9"/>
          <tpl fld="5" item="213"/>
          <tpl fld="3" item="1"/>
          <tpl fld="0" item="1"/>
        </tpls>
      </n>
      <n v="944261.1" in="0">
        <tpls c="4">
          <tpl fld="2" item="9"/>
          <tpl fld="5" item="213"/>
          <tpl fld="3" item="8"/>
          <tpl fld="0" item="1"/>
        </tpls>
      </n>
      <n v="12347.09" in="0">
        <tpls c="4">
          <tpl fld="2" item="9"/>
          <tpl fld="5" item="213"/>
          <tpl fld="3" item="2"/>
          <tpl fld="0" item="1"/>
        </tpls>
      </n>
      <m>
        <tpls c="4">
          <tpl fld="2" item="9"/>
          <tpl fld="5" item="213"/>
          <tpl fld="3" item="4"/>
          <tpl fld="0" item="1"/>
        </tpls>
      </m>
      <n v="2980.23" in="0">
        <tpls c="3">
          <tpl fld="1" item="11"/>
          <tpl fld="4" item="164"/>
          <tpl fld="0" item="0"/>
        </tpls>
      </n>
      <n v="4808744.04" in="0">
        <tpls c="4">
          <tpl fld="2" item="10"/>
          <tpl fld="5" item="213"/>
          <tpl fld="3" item="3"/>
          <tpl fld="0" item="1"/>
        </tpls>
      </n>
      <n v="2802714.28" in="0">
        <tpls c="4">
          <tpl fld="2" item="10"/>
          <tpl fld="5" item="213"/>
          <tpl fld="3" item="9"/>
          <tpl fld="0" item="1"/>
        </tpls>
      </n>
      <n v="1118565.02" in="0">
        <tpls c="4">
          <tpl fld="2" item="10"/>
          <tpl fld="5" item="213"/>
          <tpl fld="3" item="8"/>
          <tpl fld="0" item="1"/>
        </tpls>
      </n>
      <n v="995395.49" in="0">
        <tpls c="4">
          <tpl fld="2" item="10"/>
          <tpl fld="5" item="213"/>
          <tpl fld="3" item="0"/>
          <tpl fld="0" item="1"/>
        </tpls>
      </n>
      <n v="610724.99" in="0">
        <tpls c="4">
          <tpl fld="2" item="10"/>
          <tpl fld="5" item="213"/>
          <tpl fld="3" item="6"/>
          <tpl fld="0" item="1"/>
        </tpls>
      </n>
      <n v="13830481.49" in="0">
        <tpls c="4">
          <tpl fld="2" item="10"/>
          <tpl fld="5" item="213"/>
          <tpl fld="3" item="1"/>
          <tpl fld="0" item="1"/>
        </tpls>
      </n>
      <m>
        <tpls c="4">
          <tpl fld="2" item="10"/>
          <tpl fld="5" item="213"/>
          <tpl fld="3" item="4"/>
          <tpl fld="0" item="1"/>
        </tpls>
      </m>
      <n v="81471.02" in="0">
        <tpls c="4">
          <tpl fld="2" item="10"/>
          <tpl fld="5" item="213"/>
          <tpl fld="3" item="7"/>
          <tpl fld="0" item="1"/>
        </tpls>
      </n>
      <n v="8719.4699999999993" in="0">
        <tpls c="4">
          <tpl fld="2" item="10"/>
          <tpl fld="5" item="213"/>
          <tpl fld="3" item="2"/>
          <tpl fld="0" item="1"/>
        </tpls>
      </n>
      <m>
        <tpls c="4">
          <tpl fld="2" item="10"/>
          <tpl fld="5" item="213"/>
          <tpl fld="3" item="5"/>
          <tpl fld="0" item="1"/>
        </tpls>
      </m>
      <n v="2939.19" in="0">
        <tpls c="3">
          <tpl fld="1" item="12"/>
          <tpl fld="4" item="164"/>
          <tpl fld="0" item="0"/>
        </tpls>
      </n>
      <n v="7143.71" in="0">
        <tpls c="4">
          <tpl fld="2" item="11"/>
          <tpl fld="5" item="213"/>
          <tpl fld="3" item="2"/>
          <tpl fld="0" item="1"/>
        </tpls>
      </n>
      <m>
        <tpls c="4">
          <tpl fld="2" item="11"/>
          <tpl fld="5" item="213"/>
          <tpl fld="3" item="4"/>
          <tpl fld="0" item="1"/>
        </tpls>
      </m>
      <n v="1053161.3799999999" in="0">
        <tpls c="4">
          <tpl fld="2" item="11"/>
          <tpl fld="5" item="213"/>
          <tpl fld="3" item="0"/>
          <tpl fld="0" item="1"/>
        </tpls>
      </n>
      <n v="14070536.449999999" in="0">
        <tpls c="4">
          <tpl fld="2" item="11"/>
          <tpl fld="5" item="213"/>
          <tpl fld="3" item="1"/>
          <tpl fld="0" item="1"/>
        </tpls>
      </n>
      <n v="3028819" in="0">
        <tpls c="4">
          <tpl fld="2" item="11"/>
          <tpl fld="5" item="213"/>
          <tpl fld="3" item="9"/>
          <tpl fld="0" item="1"/>
        </tpls>
      </n>
      <n v="643039.56999999995" in="0">
        <tpls c="4">
          <tpl fld="2" item="11"/>
          <tpl fld="5" item="213"/>
          <tpl fld="3" item="6"/>
          <tpl fld="0" item="1"/>
        </tpls>
      </n>
      <m>
        <tpls c="4">
          <tpl fld="2" item="11"/>
          <tpl fld="5" item="213"/>
          <tpl fld="3" item="5"/>
          <tpl fld="0" item="1"/>
        </tpls>
      </m>
      <n v="29322.44" in="0">
        <tpls c="4">
          <tpl fld="2" item="11"/>
          <tpl fld="5" item="213"/>
          <tpl fld="3" item="7"/>
          <tpl fld="0" item="1"/>
        </tpls>
      </n>
      <n v="955548.98" in="0">
        <tpls c="4">
          <tpl fld="2" item="11"/>
          <tpl fld="5" item="213"/>
          <tpl fld="3" item="8"/>
          <tpl fld="0" item="1"/>
        </tpls>
      </n>
      <n v="4898992.3899999997" in="0">
        <tpls c="4">
          <tpl fld="2" item="11"/>
          <tpl fld="5" item="213"/>
          <tpl fld="3" item="3"/>
          <tpl fld="0" item="1"/>
        </tpls>
      </n>
      <n v="2842.01" in="0">
        <tpls c="3">
          <tpl fld="1" item="13"/>
          <tpl fld="4" item="164"/>
          <tpl fld="0" item="0"/>
        </tpls>
      </n>
      <n v="3147102.22" in="0">
        <tpls c="4">
          <tpl fld="2" item="12"/>
          <tpl fld="5" item="213"/>
          <tpl fld="3" item="9"/>
          <tpl fld="0" item="1"/>
        </tpls>
      </n>
      <m>
        <tpls c="4">
          <tpl fld="2" item="12"/>
          <tpl fld="5" item="213"/>
          <tpl fld="3" item="4"/>
          <tpl fld="0" item="1"/>
        </tpls>
      </m>
      <n v="10678.32" in="0">
        <tpls c="4">
          <tpl fld="2" item="12"/>
          <tpl fld="5" item="213"/>
          <tpl fld="3" item="2"/>
          <tpl fld="0" item="1"/>
        </tpls>
      </n>
      <n v="1042576.87" in="0">
        <tpls c="4">
          <tpl fld="2" item="12"/>
          <tpl fld="5" item="213"/>
          <tpl fld="3" item="0"/>
          <tpl fld="0" item="1"/>
        </tpls>
      </n>
      <n v="1173793.8999999999" in="0">
        <tpls c="4">
          <tpl fld="2" item="12"/>
          <tpl fld="5" item="213"/>
          <tpl fld="3" item="8"/>
          <tpl fld="0" item="1"/>
        </tpls>
      </n>
      <n v="5096172.43" in="0">
        <tpls c="4">
          <tpl fld="2" item="12"/>
          <tpl fld="5" item="213"/>
          <tpl fld="3" item="3"/>
          <tpl fld="0" item="1"/>
        </tpls>
      </n>
      <m>
        <tpls c="4">
          <tpl fld="2" item="12"/>
          <tpl fld="5" item="213"/>
          <tpl fld="3" item="5"/>
          <tpl fld="0" item="1"/>
        </tpls>
      </m>
      <n v="37345.949999999997" in="0">
        <tpls c="4">
          <tpl fld="2" item="12"/>
          <tpl fld="5" item="213"/>
          <tpl fld="3" item="7"/>
          <tpl fld="0" item="1"/>
        </tpls>
      </n>
      <n v="650033.6" in="0">
        <tpls c="4">
          <tpl fld="2" item="12"/>
          <tpl fld="5" item="213"/>
          <tpl fld="3" item="6"/>
          <tpl fld="0" item="1"/>
        </tpls>
      </n>
      <n v="14553960.630000001" in="0">
        <tpls c="4">
          <tpl fld="2" item="12"/>
          <tpl fld="5" item="213"/>
          <tpl fld="3" item="1"/>
          <tpl fld="0" item="1"/>
        </tpls>
      </n>
      <n v="2796.04" in="0">
        <tpls c="3">
          <tpl fld="1" item="14"/>
          <tpl fld="4" item="164"/>
          <tpl fld="0" item="0"/>
        </tpls>
      </n>
      <n v="3495942.89" in="0">
        <tpls c="4">
          <tpl fld="2" item="13"/>
          <tpl fld="5" item="213"/>
          <tpl fld="3" item="9"/>
          <tpl fld="0" item="1"/>
        </tpls>
      </n>
      <n v="566644.53" in="0">
        <tpls c="4">
          <tpl fld="2" item="13"/>
          <tpl fld="5" item="213"/>
          <tpl fld="3" item="6"/>
          <tpl fld="0" item="1"/>
        </tpls>
      </n>
      <m>
        <tpls c="4">
          <tpl fld="2" item="13"/>
          <tpl fld="5" item="213"/>
          <tpl fld="3" item="5"/>
          <tpl fld="0" item="1"/>
        </tpls>
      </m>
      <n v="5486668.8899999997" in="0">
        <tpls c="4">
          <tpl fld="2" item="13"/>
          <tpl fld="5" item="213"/>
          <tpl fld="3" item="3"/>
          <tpl fld="0" item="1"/>
        </tpls>
      </n>
      <n v="15035074.1" in="0">
        <tpls c="4">
          <tpl fld="2" item="13"/>
          <tpl fld="5" item="213"/>
          <tpl fld="3" item="1"/>
          <tpl fld="0" item="1"/>
        </tpls>
      </n>
      <n v="17422.07" in="0">
        <tpls c="4">
          <tpl fld="2" item="13"/>
          <tpl fld="5" item="213"/>
          <tpl fld="3" item="2"/>
          <tpl fld="0" item="1"/>
        </tpls>
      </n>
      <n v="32449.32" in="0">
        <tpls c="4">
          <tpl fld="2" item="13"/>
          <tpl fld="5" item="213"/>
          <tpl fld="3" item="7"/>
          <tpl fld="0" item="1"/>
        </tpls>
      </n>
      <n v="1492502.73" in="0">
        <tpls c="4">
          <tpl fld="2" item="13"/>
          <tpl fld="5" item="213"/>
          <tpl fld="3" item="8"/>
          <tpl fld="0" item="1"/>
        </tpls>
      </n>
      <n v="913255.09" in="0">
        <tpls c="4">
          <tpl fld="2" item="13"/>
          <tpl fld="5" item="213"/>
          <tpl fld="3" item="0"/>
          <tpl fld="0" item="1"/>
        </tpls>
      </n>
      <m>
        <tpls c="4">
          <tpl fld="2" item="13"/>
          <tpl fld="5" item="213"/>
          <tpl fld="3" item="4"/>
          <tpl fld="0" item="1"/>
        </tpls>
      </m>
      <n v="2659.66" in="0">
        <tpls c="3">
          <tpl fld="1" item="15"/>
          <tpl fld="4" item="164"/>
          <tpl fld="0" item="0"/>
        </tpls>
      </n>
      <n v="905944.9" in="0">
        <tpls c="4">
          <tpl fld="2" item="14"/>
          <tpl fld="5" item="213"/>
          <tpl fld="3" item="0"/>
          <tpl fld="0" item="1"/>
        </tpls>
      </n>
      <n v="14289824.75" in="0">
        <tpls c="4">
          <tpl fld="2" item="14"/>
          <tpl fld="5" item="213"/>
          <tpl fld="3" item="1"/>
          <tpl fld="0" item="1"/>
        </tpls>
      </n>
      <n v="169567.75" in="0">
        <tpls c="4">
          <tpl fld="2" item="14"/>
          <tpl fld="5" item="213"/>
          <tpl fld="3" item="2"/>
          <tpl fld="0" item="1"/>
        </tpls>
      </n>
      <n v="5278211.42" in="0">
        <tpls c="4">
          <tpl fld="2" item="14"/>
          <tpl fld="5" item="213"/>
          <tpl fld="3" item="3"/>
          <tpl fld="0" item="1"/>
        </tpls>
      </n>
      <n v="736489.09" in="0">
        <tpls c="4">
          <tpl fld="2" item="14"/>
          <tpl fld="5" item="213"/>
          <tpl fld="3" item="6"/>
          <tpl fld="0" item="1"/>
        </tpls>
      </n>
      <n v="2843124.45" in="0">
        <tpls c="4">
          <tpl fld="2" item="14"/>
          <tpl fld="5" item="213"/>
          <tpl fld="3" item="9"/>
          <tpl fld="0" item="1"/>
        </tpls>
      </n>
      <n v="44788.45" in="0">
        <tpls c="4">
          <tpl fld="2" item="14"/>
          <tpl fld="5" item="213"/>
          <tpl fld="3" item="7"/>
          <tpl fld="0" item="1"/>
        </tpls>
      </n>
      <n v="1221093.1499999999" in="0">
        <tpls c="4">
          <tpl fld="2" item="14"/>
          <tpl fld="5" item="213"/>
          <tpl fld="3" item="4"/>
          <tpl fld="0" item="1"/>
        </tpls>
      </n>
      <n v="1371834.71" in="0">
        <tpls c="4">
          <tpl fld="2" item="14"/>
          <tpl fld="5" item="213"/>
          <tpl fld="3" item="8"/>
          <tpl fld="0" item="1"/>
        </tpls>
      </n>
      <m>
        <tpls c="4">
          <tpl fld="2" item="14"/>
          <tpl fld="5" item="213"/>
          <tpl fld="3" item="5"/>
          <tpl fld="0" item="1"/>
        </tpls>
      </m>
      <n v="2620.4899999999998" in="0">
        <tpls c="3">
          <tpl fld="1" item="16"/>
          <tpl fld="4" item="164"/>
          <tpl fld="0" item="0"/>
        </tpls>
      </n>
      <m>
        <tpls c="4">
          <tpl fld="2" item="15"/>
          <tpl fld="5" item="213"/>
          <tpl fld="3" item="5"/>
          <tpl fld="0" item="1"/>
        </tpls>
      </m>
      <n v="171821.99" in="0">
        <tpls c="4">
          <tpl fld="2" item="15"/>
          <tpl fld="5" item="213"/>
          <tpl fld="3" item="8"/>
          <tpl fld="0" item="1"/>
        </tpls>
      </n>
      <n v="49277.98" in="0">
        <tpls c="4">
          <tpl fld="2" item="15"/>
          <tpl fld="5" item="213"/>
          <tpl fld="3" item="7"/>
          <tpl fld="0" item="1"/>
        </tpls>
      </n>
      <n v="827909.66" in="0">
        <tpls c="4">
          <tpl fld="2" item="15"/>
          <tpl fld="5" item="213"/>
          <tpl fld="3" item="0"/>
          <tpl fld="0" item="1"/>
        </tpls>
      </n>
      <n v="832225.15" in="0">
        <tpls c="4">
          <tpl fld="2" item="15"/>
          <tpl fld="5" item="213"/>
          <tpl fld="3" item="6"/>
          <tpl fld="0" item="1"/>
        </tpls>
      </n>
      <n v="2562813.21" in="0">
        <tpls c="4">
          <tpl fld="2" item="15"/>
          <tpl fld="5" item="213"/>
          <tpl fld="3" item="9"/>
          <tpl fld="0" item="1"/>
        </tpls>
      </n>
      <n v="337439.16" in="0">
        <tpls c="4">
          <tpl fld="2" item="15"/>
          <tpl fld="5" item="213"/>
          <tpl fld="3" item="2"/>
          <tpl fld="0" item="1"/>
        </tpls>
      </n>
      <n v="586517.16" in="0">
        <tpls c="4">
          <tpl fld="2" item="15"/>
          <tpl fld="5" item="213"/>
          <tpl fld="3" item="4"/>
          <tpl fld="0" item="1"/>
        </tpls>
      </n>
      <n v="5050717.43" in="0">
        <tpls c="4">
          <tpl fld="2" item="15"/>
          <tpl fld="5" item="213"/>
          <tpl fld="3" item="3"/>
          <tpl fld="0" item="1"/>
        </tpls>
      </n>
      <n v="15056393.5" in="0">
        <tpls c="4">
          <tpl fld="2" item="15"/>
          <tpl fld="5" item="213"/>
          <tpl fld="3" item="1"/>
          <tpl fld="0" item="1"/>
        </tpls>
      </n>
      <n v="2589.4499999999998" in="0">
        <tpls c="3">
          <tpl fld="1" item="17"/>
          <tpl fld="4" item="164"/>
          <tpl fld="0" item="0"/>
        </tpls>
      </n>
      <n v="2600.15" in="0">
        <tpls c="3">
          <tpl fld="1" item="18"/>
          <tpl fld="4" item="164"/>
          <tpl fld="0" item="0"/>
        </tpls>
      </n>
      <n v="126613.51" in="0">
        <tpls c="4">
          <tpl fld="2" item="16"/>
          <tpl fld="5" item="213"/>
          <tpl fld="3" item="2"/>
          <tpl fld="0" item="1"/>
        </tpls>
      </n>
      <n v="56042.36" in="0">
        <tpls c="4">
          <tpl fld="2" item="16"/>
          <tpl fld="5" item="213"/>
          <tpl fld="3" item="7"/>
          <tpl fld="0" item="1"/>
        </tpls>
      </n>
      <n v="15195288.310000001" in="0">
        <tpls c="4">
          <tpl fld="2" item="16"/>
          <tpl fld="5" item="213"/>
          <tpl fld="3" item="1"/>
          <tpl fld="0" item="1"/>
        </tpls>
      </n>
      <n v="812152.23" in="0">
        <tpls c="4">
          <tpl fld="2" item="16"/>
          <tpl fld="5" item="213"/>
          <tpl fld="3" item="0"/>
          <tpl fld="0" item="1"/>
        </tpls>
      </n>
      <n v="104141.65" in="0">
        <tpls c="4">
          <tpl fld="2" item="16"/>
          <tpl fld="5" item="213"/>
          <tpl fld="3" item="8"/>
          <tpl fld="0" item="1"/>
        </tpls>
      </n>
      <n v="772903.59" in="0">
        <tpls c="4">
          <tpl fld="2" item="16"/>
          <tpl fld="5" item="213"/>
          <tpl fld="3" item="6"/>
          <tpl fld="0" item="1"/>
        </tpls>
      </n>
      <n v="2692866.19" in="0">
        <tpls c="4">
          <tpl fld="2" item="16"/>
          <tpl fld="5" item="213"/>
          <tpl fld="3" item="9"/>
          <tpl fld="0" item="1"/>
        </tpls>
      </n>
      <n v="999812.61" in="0">
        <tpls c="4">
          <tpl fld="2" item="16"/>
          <tpl fld="5" item="213"/>
          <tpl fld="3" item="4"/>
          <tpl fld="0" item="1"/>
        </tpls>
      </n>
      <n v="5220543.57" in="0">
        <tpls c="4">
          <tpl fld="2" item="16"/>
          <tpl fld="5" item="213"/>
          <tpl fld="3" item="3"/>
          <tpl fld="0" item="1"/>
        </tpls>
      </n>
      <m>
        <tpls c="4">
          <tpl fld="2" item="16"/>
          <tpl fld="5" item="213"/>
          <tpl fld="3" item="5"/>
          <tpl fld="0" item="1"/>
        </tpls>
      </m>
      <n v="853905.34" in="0">
        <tpls c="4">
          <tpl fld="2" item="17"/>
          <tpl fld="5" item="213"/>
          <tpl fld="3" item="6"/>
          <tpl fld="0" item="1"/>
        </tpls>
      </n>
      <n v="396610.04" in="0">
        <tpls c="4">
          <tpl fld="2" item="17"/>
          <tpl fld="5" item="213"/>
          <tpl fld="3" item="8"/>
          <tpl fld="0" item="1"/>
        </tpls>
      </n>
      <n v="15609465.65" in="0">
        <tpls c="4">
          <tpl fld="2" item="17"/>
          <tpl fld="5" item="213"/>
          <tpl fld="3" item="1"/>
          <tpl fld="0" item="1"/>
        </tpls>
      </n>
      <n v="45582.51" in="0">
        <tpls c="4">
          <tpl fld="2" item="17"/>
          <tpl fld="5" item="213"/>
          <tpl fld="3" item="7"/>
          <tpl fld="0" item="1"/>
        </tpls>
      </n>
      <m>
        <tpls c="4">
          <tpl fld="2" item="17"/>
          <tpl fld="5" item="213"/>
          <tpl fld="3" item="5"/>
          <tpl fld="0" item="1"/>
        </tpls>
      </m>
      <n v="663431.52" in="0">
        <tpls c="4">
          <tpl fld="2" item="17"/>
          <tpl fld="5" item="213"/>
          <tpl fld="3" item="0"/>
          <tpl fld="0" item="1"/>
        </tpls>
      </n>
      <n v="2963087.59" in="0">
        <tpls c="4">
          <tpl fld="2" item="17"/>
          <tpl fld="5" item="213"/>
          <tpl fld="3" item="9"/>
          <tpl fld="0" item="1"/>
        </tpls>
      </n>
      <n v="5309869.74" in="0">
        <tpls c="4">
          <tpl fld="2" item="17"/>
          <tpl fld="5" item="213"/>
          <tpl fld="3" item="3"/>
          <tpl fld="0" item="1"/>
        </tpls>
      </n>
      <n v="8684" in="0">
        <tpls c="4">
          <tpl fld="2" item="17"/>
          <tpl fld="5" item="213"/>
          <tpl fld="3" item="4"/>
          <tpl fld="0" item="1"/>
        </tpls>
      </n>
      <n v="44899.61" in="0">
        <tpls c="4">
          <tpl fld="2" item="17"/>
          <tpl fld="5" item="213"/>
          <tpl fld="3" item="2"/>
          <tpl fld="0" item="1"/>
        </tpls>
      </n>
      <n v="2544.4499999999998" in="0">
        <tpls c="3">
          <tpl fld="1" item="19"/>
          <tpl fld="4" item="164"/>
          <tpl fld="0" item="0"/>
        </tpls>
      </n>
      <n v="743129.99" in="0">
        <tpls c="4">
          <tpl fld="2" item="18"/>
          <tpl fld="5" item="213"/>
          <tpl fld="3" item="6"/>
          <tpl fld="0" item="1"/>
        </tpls>
      </n>
      <n v="3031533.55" in="0">
        <tpls c="4">
          <tpl fld="2" item="18"/>
          <tpl fld="5" item="213"/>
          <tpl fld="3" item="9"/>
          <tpl fld="0" item="1"/>
        </tpls>
      </n>
      <n v="588770.71" in="0">
        <tpls c="4">
          <tpl fld="2" item="18"/>
          <tpl fld="5" item="213"/>
          <tpl fld="3" item="8"/>
          <tpl fld="0" item="1"/>
        </tpls>
      </n>
      <n v="664727.17000000004" in="0">
        <tpls c="4">
          <tpl fld="2" item="18"/>
          <tpl fld="5" item="213"/>
          <tpl fld="3" item="0"/>
          <tpl fld="0" item="1"/>
        </tpls>
      </n>
      <m>
        <tpls c="4">
          <tpl fld="2" item="18"/>
          <tpl fld="5" item="213"/>
          <tpl fld="3" item="5"/>
          <tpl fld="0" item="1"/>
        </tpls>
      </m>
      <m>
        <tpls c="4">
          <tpl fld="2" item="18"/>
          <tpl fld="5" item="213"/>
          <tpl fld="3" item="4"/>
          <tpl fld="0" item="1"/>
        </tpls>
      </m>
      <n v="15542390.24" in="0">
        <tpls c="4">
          <tpl fld="2" item="18"/>
          <tpl fld="5" item="213"/>
          <tpl fld="3" item="1"/>
          <tpl fld="0" item="1"/>
        </tpls>
      </n>
      <n v="5304206.1399999997" in="0">
        <tpls c="4">
          <tpl fld="2" item="18"/>
          <tpl fld="5" item="213"/>
          <tpl fld="3" item="3"/>
          <tpl fld="0" item="1"/>
        </tpls>
      </n>
      <n v="2609.0100000000002" in="0">
        <tpls c="3">
          <tpl fld="1" item="20"/>
          <tpl fld="4" item="164"/>
          <tpl fld="0" item="0"/>
        </tpls>
      </n>
      <n v="42917.73" in="0">
        <tpls c="4">
          <tpl fld="2" item="18"/>
          <tpl fld="5" item="213"/>
          <tpl fld="3" item="7"/>
          <tpl fld="0" item="1"/>
        </tpls>
      </n>
      <n v="45194.77" in="0">
        <tpls c="4">
          <tpl fld="2" item="18"/>
          <tpl fld="5" item="213"/>
          <tpl fld="3" item="2"/>
          <tpl fld="0" item="1"/>
        </tpls>
      </n>
      <n v="2642.12" in="0">
        <tpls c="3">
          <tpl fld="1" item="21"/>
          <tpl fld="4" item="164"/>
          <tpl fld="0" item="0"/>
        </tpls>
      </n>
      <n v="80540.75" in="0">
        <tpls c="4">
          <tpl fld="2" item="19"/>
          <tpl fld="5" item="213"/>
          <tpl fld="3" item="2"/>
          <tpl fld="0" item="1"/>
        </tpls>
      </n>
      <m>
        <tpls c="4">
          <tpl fld="2" item="19"/>
          <tpl fld="5" item="213"/>
          <tpl fld="3" item="5"/>
          <tpl fld="0" item="1"/>
        </tpls>
      </m>
      <n v="3026446.82" in="0">
        <tpls c="4">
          <tpl fld="2" item="19"/>
          <tpl fld="5" item="213"/>
          <tpl fld="3" item="9"/>
          <tpl fld="0" item="1"/>
        </tpls>
      </n>
      <n v="5827320.4800000004" in="0">
        <tpls c="4">
          <tpl fld="2" item="19"/>
          <tpl fld="5" item="213"/>
          <tpl fld="3" item="3"/>
          <tpl fld="0" item="1"/>
        </tpls>
      </n>
      <n v="50404.18" in="0">
        <tpls c="4">
          <tpl fld="2" item="19"/>
          <tpl fld="5" item="213"/>
          <tpl fld="3" item="7"/>
          <tpl fld="0" item="1"/>
        </tpls>
      </n>
      <n v="520911.64" in="0">
        <tpls c="4">
          <tpl fld="2" item="19"/>
          <tpl fld="5" item="213"/>
          <tpl fld="3" item="8"/>
          <tpl fld="0" item="1"/>
        </tpls>
      </n>
      <n v="819084.15" in="0">
        <tpls c="4">
          <tpl fld="2" item="19"/>
          <tpl fld="5" item="213"/>
          <tpl fld="3" item="6"/>
          <tpl fld="0" item="1"/>
        </tpls>
      </n>
      <m>
        <tpls c="4">
          <tpl fld="2" item="19"/>
          <tpl fld="5" item="213"/>
          <tpl fld="3" item="4"/>
          <tpl fld="0" item="1"/>
        </tpls>
      </m>
      <n v="16522618.17" in="0">
        <tpls c="4">
          <tpl fld="2" item="19"/>
          <tpl fld="5" item="213"/>
          <tpl fld="3" item="1"/>
          <tpl fld="0" item="1"/>
        </tpls>
      </n>
      <n v="696945.48" in="0">
        <tpls c="4">
          <tpl fld="2" item="19"/>
          <tpl fld="5" item="213"/>
          <tpl fld="3" item="0"/>
          <tpl fld="0" item="1"/>
        </tpls>
      </n>
      <n v="82145.02" in="0">
        <tpls c="4">
          <tpl fld="2" item="20"/>
          <tpl fld="5" item="213"/>
          <tpl fld="3" item="8"/>
          <tpl fld="0" item="1"/>
        </tpls>
      </n>
      <n v="2697.51" in="0">
        <tpls c="3">
          <tpl fld="1" item="22"/>
          <tpl fld="4" item="164"/>
          <tpl fld="0" item="0"/>
        </tpls>
      </n>
      <m>
        <tpls c="4">
          <tpl fld="2" item="20"/>
          <tpl fld="5" item="213"/>
          <tpl fld="3" item="4"/>
          <tpl fld="0" item="1"/>
        </tpls>
      </m>
      <n v="58469.55" in="0">
        <tpls c="4">
          <tpl fld="2" item="20"/>
          <tpl fld="5" item="213"/>
          <tpl fld="3" item="7"/>
          <tpl fld="0" item="1"/>
        </tpls>
      </n>
      <n v="3116823.26" in="0">
        <tpls c="4">
          <tpl fld="2" item="20"/>
          <tpl fld="5" item="213"/>
          <tpl fld="3" item="9"/>
          <tpl fld="0" item="1"/>
        </tpls>
      </n>
      <n v="5821336.1600000001" in="0">
        <tpls c="4">
          <tpl fld="2" item="20"/>
          <tpl fld="5" item="213"/>
          <tpl fld="3" item="3"/>
          <tpl fld="0" item="1"/>
        </tpls>
      </n>
      <m>
        <tpls c="4">
          <tpl fld="2" item="20"/>
          <tpl fld="5" item="213"/>
          <tpl fld="3" item="5"/>
          <tpl fld="0" item="1"/>
        </tpls>
      </m>
      <n v="62535.91" in="0">
        <tpls c="4">
          <tpl fld="2" item="20"/>
          <tpl fld="5" item="213"/>
          <tpl fld="3" item="2"/>
          <tpl fld="0" item="1"/>
        </tpls>
      </n>
      <n v="951177.36" in="0">
        <tpls c="4">
          <tpl fld="2" item="20"/>
          <tpl fld="5" item="213"/>
          <tpl fld="3" item="6"/>
          <tpl fld="0" item="1"/>
        </tpls>
      </n>
      <n v="735832.84" in="0">
        <tpls c="4">
          <tpl fld="2" item="20"/>
          <tpl fld="5" item="213"/>
          <tpl fld="3" item="0"/>
          <tpl fld="0" item="1"/>
        </tpls>
      </n>
      <n v="17161764.329999998" in="0">
        <tpls c="4">
          <tpl fld="2" item="20"/>
          <tpl fld="5" item="213"/>
          <tpl fld="3" item="1"/>
          <tpl fld="0" item="1"/>
        </tpls>
      </n>
      <n v="19946258.100000001" in="0">
        <tpls c="4">
          <tpl fld="2" item="21"/>
          <tpl fld="5" item="213"/>
          <tpl fld="3" item="1"/>
          <tpl fld="0" item="1"/>
        </tpls>
      </n>
      <n v="6239345.5199999996" in="0">
        <tpls c="4">
          <tpl fld="2" item="21"/>
          <tpl fld="5" item="213"/>
          <tpl fld="3" item="3"/>
          <tpl fld="0" item="1"/>
        </tpls>
      </n>
      <n v="57248.13" in="0">
        <tpls c="4">
          <tpl fld="2" item="21"/>
          <tpl fld="5" item="213"/>
          <tpl fld="3" item="2"/>
          <tpl fld="0" item="1"/>
        </tpls>
      </n>
      <n v="87629.17" in="0">
        <tpls c="4">
          <tpl fld="2" item="21"/>
          <tpl fld="5" item="213"/>
          <tpl fld="3" item="8"/>
          <tpl fld="0" item="1"/>
        </tpls>
      </n>
      <n v="69599.490000000005" in="0">
        <tpls c="4">
          <tpl fld="2" item="21"/>
          <tpl fld="5" item="213"/>
          <tpl fld="3" item="7"/>
          <tpl fld="0" item="1"/>
        </tpls>
      </n>
      <m>
        <tpls c="4">
          <tpl fld="2" item="21"/>
          <tpl fld="5" item="213"/>
          <tpl fld="3" item="5"/>
          <tpl fld="0" item="1"/>
        </tpls>
      </m>
      <n v="3447735.46" in="0">
        <tpls c="4">
          <tpl fld="2" item="21"/>
          <tpl fld="5" item="213"/>
          <tpl fld="3" item="9"/>
          <tpl fld="0" item="1"/>
        </tpls>
      </n>
      <m>
        <tpls c="4">
          <tpl fld="2" item="21"/>
          <tpl fld="5" item="213"/>
          <tpl fld="3" item="4"/>
          <tpl fld="0" item="1"/>
        </tpls>
      </m>
      <n v="762900.61" in="0">
        <tpls c="4">
          <tpl fld="2" item="21"/>
          <tpl fld="5" item="213"/>
          <tpl fld="3" item="0"/>
          <tpl fld="0" item="1"/>
        </tpls>
      </n>
      <n v="894149.16" in="0">
        <tpls c="4">
          <tpl fld="2" item="21"/>
          <tpl fld="5" item="213"/>
          <tpl fld="3" item="6"/>
          <tpl fld="0" item="1"/>
        </tpls>
      </n>
      <n v="2740.23" in="0">
        <tpls c="3">
          <tpl fld="1" item="23"/>
          <tpl fld="4" item="164"/>
          <tpl fld="0" item="0"/>
        </tpls>
      </n>
      <n v="3665496.91" in="0">
        <tpls c="4">
          <tpl fld="2" item="22"/>
          <tpl fld="5" item="213"/>
          <tpl fld="3" item="9"/>
          <tpl fld="0" item="1"/>
        </tpls>
      </n>
      <n v="60315.43" in="0">
        <tpls c="4">
          <tpl fld="2" item="22"/>
          <tpl fld="5" item="213"/>
          <tpl fld="3" item="2"/>
          <tpl fld="0" item="1"/>
        </tpls>
      </n>
      <n v="912113.44" in="0">
        <tpls c="4">
          <tpl fld="2" item="22"/>
          <tpl fld="5" item="213"/>
          <tpl fld="3" item="6"/>
          <tpl fld="0" item="1"/>
        </tpls>
      </n>
      <n v="75821.240000000005" in="0">
        <tpls c="4">
          <tpl fld="2" item="22"/>
          <tpl fld="5" item="213"/>
          <tpl fld="3" item="7"/>
          <tpl fld="0" item="1"/>
        </tpls>
      </n>
      <m>
        <tpls c="4">
          <tpl fld="2" item="22"/>
          <tpl fld="5" item="213"/>
          <tpl fld="3" item="5"/>
          <tpl fld="0" item="1"/>
        </tpls>
      </m>
      <n v="99468.29" in="0">
        <tpls c="4">
          <tpl fld="2" item="22"/>
          <tpl fld="5" item="213"/>
          <tpl fld="3" item="8"/>
          <tpl fld="0" item="1"/>
        </tpls>
      </n>
      <n v="797125.96" in="0">
        <tpls c="4">
          <tpl fld="2" item="22"/>
          <tpl fld="5" item="213"/>
          <tpl fld="3" item="0"/>
          <tpl fld="0" item="1"/>
        </tpls>
      </n>
      <n v="22540035.48" in="0">
        <tpls c="4">
          <tpl fld="2" item="22"/>
          <tpl fld="5" item="213"/>
          <tpl fld="3" item="1"/>
          <tpl fld="0" item="1"/>
        </tpls>
      </n>
      <m>
        <tpls c="4">
          <tpl fld="2" item="22"/>
          <tpl fld="5" item="213"/>
          <tpl fld="3" item="4"/>
          <tpl fld="0" item="1"/>
        </tpls>
      </m>
      <n v="6462721.7699999996" in="0">
        <tpls c="4">
          <tpl fld="2" item="22"/>
          <tpl fld="5" item="213"/>
          <tpl fld="3" item="3"/>
          <tpl fld="0" item="1"/>
        </tpls>
      </n>
      <n v="2717.66" in="0">
        <tpls c="3">
          <tpl fld="1" item="24"/>
          <tpl fld="4" item="164"/>
          <tpl fld="0" item="0"/>
        </tpls>
      </n>
      <n v="875509.75" in="0">
        <tpls c="4">
          <tpl fld="2" item="23"/>
          <tpl fld="5" item="213"/>
          <tpl fld="3" item="0"/>
          <tpl fld="0" item="1"/>
        </tpls>
      </n>
      <n v="134660.97" in="0">
        <tpls c="4">
          <tpl fld="2" item="23"/>
          <tpl fld="5" item="213"/>
          <tpl fld="3" item="8"/>
          <tpl fld="0" item="1"/>
        </tpls>
      </n>
      <n v="4056309.88" in="0">
        <tpls c="4">
          <tpl fld="2" item="23"/>
          <tpl fld="5" item="213"/>
          <tpl fld="3" item="9"/>
          <tpl fld="0" item="1"/>
        </tpls>
      </n>
      <n v="2675.05" in="0">
        <tpls c="3">
          <tpl fld="1" item="25"/>
          <tpl fld="4" item="164"/>
          <tpl fld="0" item="0"/>
        </tpls>
      </n>
      <n v="7321078.3300000001" in="0">
        <tpls c="4">
          <tpl fld="2" item="23"/>
          <tpl fld="5" item="213"/>
          <tpl fld="3" item="3"/>
          <tpl fld="0" item="1"/>
        </tpls>
      </n>
      <n v="79752.37" in="0">
        <tpls c="4">
          <tpl fld="2" item="23"/>
          <tpl fld="5" item="213"/>
          <tpl fld="3" item="2"/>
          <tpl fld="0" item="1"/>
        </tpls>
      </n>
      <m>
        <tpls c="4">
          <tpl fld="2" item="23"/>
          <tpl fld="5" item="213"/>
          <tpl fld="3" item="5"/>
          <tpl fld="0" item="1"/>
        </tpls>
      </m>
      <n v="23564730.52" in="0">
        <tpls c="4">
          <tpl fld="2" item="23"/>
          <tpl fld="5" item="213"/>
          <tpl fld="3" item="1"/>
          <tpl fld="0" item="1"/>
        </tpls>
      </n>
      <n v="1027096.92" in="0">
        <tpls c="4">
          <tpl fld="2" item="23"/>
          <tpl fld="5" item="213"/>
          <tpl fld="3" item="6"/>
          <tpl fld="0" item="1"/>
        </tpls>
      </n>
      <m>
        <tpls c="4">
          <tpl fld="2" item="23"/>
          <tpl fld="5" item="213"/>
          <tpl fld="3" item="4"/>
          <tpl fld="0" item="1"/>
        </tpls>
      </m>
      <n v="84865.88" in="0">
        <tpls c="4">
          <tpl fld="2" item="23"/>
          <tpl fld="5" item="213"/>
          <tpl fld="3" item="7"/>
          <tpl fld="0" item="1"/>
        </tpls>
      </n>
      <m>
        <tpls c="4">
          <tpl fld="2" item="24"/>
          <tpl fld="5" item="213"/>
          <tpl fld="3" item="4"/>
          <tpl fld="0" item="1"/>
        </tpls>
      </m>
      <n v="1140662.55" in="0">
        <tpls c="4">
          <tpl fld="2" item="24"/>
          <tpl fld="5" item="213"/>
          <tpl fld="3" item="6"/>
          <tpl fld="0" item="1"/>
        </tpls>
      </n>
      <n v="7417377.7599999998" in="0">
        <tpls c="4">
          <tpl fld="2" item="24"/>
          <tpl fld="5" item="213"/>
          <tpl fld="3" item="3"/>
          <tpl fld="0" item="1"/>
        </tpls>
      </n>
      <n v="4682023.0999999996" in="0">
        <tpls c="4">
          <tpl fld="2" item="24"/>
          <tpl fld="5" item="213"/>
          <tpl fld="3" item="9"/>
          <tpl fld="0" item="1"/>
        </tpls>
      </n>
      <n v="25799613.079999998" in="0">
        <tpls c="4">
          <tpl fld="2" item="24"/>
          <tpl fld="5" item="213"/>
          <tpl fld="3" item="1"/>
          <tpl fld="0" item="1"/>
        </tpls>
      </n>
      <m>
        <tpls c="4">
          <tpl fld="2" item="24"/>
          <tpl fld="5" item="213"/>
          <tpl fld="3" item="5"/>
          <tpl fld="0" item="1"/>
        </tpls>
      </m>
      <n v="67097.11" in="0">
        <tpls c="4">
          <tpl fld="2" item="24"/>
          <tpl fld="5" item="213"/>
          <tpl fld="3" item="2"/>
          <tpl fld="0" item="1"/>
        </tpls>
      </n>
      <n v="978718" in="0">
        <tpls c="4">
          <tpl fld="2" item="24"/>
          <tpl fld="5" item="213"/>
          <tpl fld="3" item="0"/>
          <tpl fld="0" item="1"/>
        </tpls>
      </n>
      <n v="92725.8" in="0">
        <tpls c="4">
          <tpl fld="2" item="24"/>
          <tpl fld="5" item="213"/>
          <tpl fld="3" item="7"/>
          <tpl fld="0" item="1"/>
        </tpls>
      </n>
      <n v="151647.98000000001" in="0">
        <tpls c="4">
          <tpl fld="2" item="24"/>
          <tpl fld="5" item="213"/>
          <tpl fld="3" item="8"/>
          <tpl fld="0" item="1"/>
        </tpls>
      </n>
      <n v="2675.55" in="0">
        <tpls c="3">
          <tpl fld="1" item="26"/>
          <tpl fld="4" item="164"/>
          <tpl fld="0" item="0"/>
        </tpls>
      </n>
      <n v="7551406.5300000003" in="0">
        <tpls c="4">
          <tpl fld="2" item="25"/>
          <tpl fld="5" item="213"/>
          <tpl fld="3" item="3"/>
          <tpl fld="0" item="1"/>
        </tpls>
      </n>
      <n v="53496.27" in="0">
        <tpls c="4">
          <tpl fld="2" item="25"/>
          <tpl fld="5" item="213"/>
          <tpl fld="3" item="2"/>
          <tpl fld="0" item="1"/>
        </tpls>
      </n>
      <n v="947541.45" in="0">
        <tpls c="4">
          <tpl fld="2" item="25"/>
          <tpl fld="5" item="213"/>
          <tpl fld="3" item="0"/>
          <tpl fld="0" item="1"/>
        </tpls>
      </n>
      <n v="73688.44" in="0">
        <tpls c="4">
          <tpl fld="2" item="25"/>
          <tpl fld="5" item="213"/>
          <tpl fld="3" item="8"/>
          <tpl fld="0" item="1"/>
        </tpls>
      </n>
      <m>
        <tpls c="4">
          <tpl fld="2" item="25"/>
          <tpl fld="5" item="213"/>
          <tpl fld="3" item="5"/>
          <tpl fld="0" item="1"/>
        </tpls>
      </m>
      <n v="97938.61" in="0">
        <tpls c="4">
          <tpl fld="2" item="25"/>
          <tpl fld="5" item="213"/>
          <tpl fld="3" item="7"/>
          <tpl fld="0" item="1"/>
        </tpls>
      </n>
      <n v="5130961.04" in="0">
        <tpls c="4">
          <tpl fld="2" item="25"/>
          <tpl fld="5" item="213"/>
          <tpl fld="3" item="9"/>
          <tpl fld="0" item="1"/>
        </tpls>
      </n>
      <n v="1056748.8700000001" in="0">
        <tpls c="4">
          <tpl fld="2" item="25"/>
          <tpl fld="5" item="213"/>
          <tpl fld="3" item="6"/>
          <tpl fld="0" item="1"/>
        </tpls>
      </n>
      <m>
        <tpls c="4">
          <tpl fld="2" item="25"/>
          <tpl fld="5" item="213"/>
          <tpl fld="3" item="4"/>
          <tpl fld="0" item="1"/>
        </tpls>
      </m>
      <n v="25861794.43" in="0">
        <tpls c="4">
          <tpl fld="2" item="25"/>
          <tpl fld="5" item="213"/>
          <tpl fld="3" item="1"/>
          <tpl fld="0" item="1"/>
        </tpls>
      </n>
      <n v="2498.7199999999998" in="0">
        <tpls c="3">
          <tpl fld="1" item="28"/>
          <tpl fld="4" item="164"/>
          <tpl fld="0" item="0"/>
        </tpls>
      </n>
      <n v="2523.36" in="0">
        <tpls c="3">
          <tpl fld="1" item="29"/>
          <tpl fld="4" item="164"/>
          <tpl fld="0" item="0"/>
        </tpls>
      </n>
      <n v="1062573" in="0">
        <tpls c="4">
          <tpl fld="6" item="4"/>
          <tpl fld="2" item="29"/>
          <tpl fld="3" item="4"/>
          <tpl fld="0" item="1"/>
        </tpls>
      </n>
      <n v="158979294" in="0">
        <tpls c="4">
          <tpl fld="6" item="4"/>
          <tpl fld="2" item="29"/>
          <tpl fld="3" item="9"/>
          <tpl fld="0" item="1"/>
        </tpls>
      </n>
      <n v="10829636.170000002" in="0">
        <tpls c="4">
          <tpl fld="6" item="4"/>
          <tpl fld="2" item="26"/>
          <tpl fld="3" item="7"/>
          <tpl fld="0" item="1"/>
        </tpls>
      </n>
      <n v="41498109.149999991" in="0">
        <tpls c="4">
          <tpl fld="6" item="4"/>
          <tpl fld="2" item="28"/>
          <tpl fld="3" item="4"/>
          <tpl fld="0" item="1"/>
        </tpls>
      </n>
      <n v="230952973.24999997" in="0">
        <tpls c="4">
          <tpl fld="6" item="4"/>
          <tpl fld="2" item="28"/>
          <tpl fld="3" item="3"/>
          <tpl fld="0" item="1"/>
        </tpls>
      </n>
      <n v="248848895" in="0">
        <tpls c="4">
          <tpl fld="6" item="4"/>
          <tpl fld="2" item="29"/>
          <tpl fld="3" item="3"/>
          <tpl fld="0" item="1"/>
        </tpls>
      </n>
      <n v="41528999.270000003" in="0">
        <tpls c="4">
          <tpl fld="6" item="4"/>
          <tpl fld="2" item="28"/>
          <tpl fld="3" item="0"/>
          <tpl fld="0" item="1"/>
        </tpls>
      </n>
      <n v="55882224.859999992" in="0">
        <tpls c="4">
          <tpl fld="6" item="4"/>
          <tpl fld="2" item="28"/>
          <tpl fld="3" item="6"/>
          <tpl fld="0" item="1"/>
        </tpls>
      </n>
      <n v="6999323.4799999995" in="0">
        <tpls c="4">
          <tpl fld="6" item="4"/>
          <tpl fld="2" item="28"/>
          <tpl fld="3" item="2"/>
          <tpl fld="0" item="1"/>
        </tpls>
      </n>
      <n v="573543291" in="0">
        <tpls c="4">
          <tpl fld="6" item="4"/>
          <tpl fld="2" item="29"/>
          <tpl fld="3" item="1"/>
          <tpl fld="0" item="1"/>
        </tpls>
      </n>
      <n v="37353353.010000005" in="0">
        <tpls c="4">
          <tpl fld="6" item="4"/>
          <tpl fld="2" item="27"/>
          <tpl fld="3" item="0"/>
          <tpl fld="0" item="1"/>
        </tpls>
      </n>
      <n v="529157799.78000009" in="0">
        <tpls c="4">
          <tpl fld="6" item="4"/>
          <tpl fld="2" item="28"/>
          <tpl fld="3" item="1"/>
          <tpl fld="0" item="1"/>
        </tpls>
      </n>
      <m in="0">
        <tpls c="4">
          <tpl fld="6" item="4"/>
          <tpl fld="2" item="28"/>
          <tpl fld="3" item="5"/>
          <tpl fld="0" item="1"/>
        </tpls>
      </m>
      <m in="0">
        <tpls c="4">
          <tpl fld="6" item="4"/>
          <tpl fld="2" item="0"/>
          <tpl fld="3" item="5"/>
          <tpl fld="0" item="1"/>
        </tpls>
      </m>
      <m in="0">
        <tpls c="4">
          <tpl fld="6" item="4"/>
          <tpl fld="2" item="29"/>
          <tpl fld="3" item="5"/>
          <tpl fld="0" item="1"/>
        </tpls>
      </m>
      <n v="12474399.049999999" in="0">
        <tpls c="4">
          <tpl fld="6" item="4"/>
          <tpl fld="2" item="28"/>
          <tpl fld="3" item="7"/>
          <tpl fld="0" item="1"/>
        </tpls>
      </n>
      <n v="121239794.18000002" in="0">
        <tpls c="4">
          <tpl fld="6" item="4"/>
          <tpl fld="2" item="27"/>
          <tpl fld="3" item="9"/>
          <tpl fld="0" item="1"/>
        </tpls>
      </n>
      <n v="473552871.19999999" in="0">
        <tpls c="4">
          <tpl fld="6" item="4"/>
          <tpl fld="2" item="26"/>
          <tpl fld="3" item="1"/>
          <tpl fld="0" item="1"/>
        </tpls>
      </n>
      <n v="5727142.5299999993" in="0">
        <tpls c="4">
          <tpl fld="6" item="4"/>
          <tpl fld="2" item="26"/>
          <tpl fld="3" item="2"/>
          <tpl fld="0" item="1"/>
        </tpls>
      </n>
      <n v="58156787.160000004" in="0">
        <tpls c="4">
          <tpl fld="6" item="4"/>
          <tpl fld="2" item="0"/>
          <tpl fld="3" item="6"/>
          <tpl fld="0" item="1"/>
        </tpls>
      </n>
      <n v="147081961.64000002" in="0">
        <tpls c="4">
          <tpl fld="6" item="4"/>
          <tpl fld="2" item="0"/>
          <tpl fld="3" item="9"/>
          <tpl fld="0" item="1"/>
        </tpls>
      </n>
      <m in="0">
        <tpls c="4">
          <tpl fld="6" item="4"/>
          <tpl fld="2" item="27"/>
          <tpl fld="3" item="5"/>
          <tpl fld="0" item="1"/>
        </tpls>
      </m>
      <n v="17113674" in="0">
        <tpls c="4">
          <tpl fld="6" item="4"/>
          <tpl fld="2" item="29"/>
          <tpl fld="3" item="7"/>
          <tpl fld="0" item="1"/>
        </tpls>
      </n>
      <n v="6317754.1000000006" in="0">
        <tpls c="4">
          <tpl fld="6" item="4"/>
          <tpl fld="2" item="0"/>
          <tpl fld="3" item="8"/>
          <tpl fld="0" item="1"/>
        </tpls>
      </n>
      <n v="13237562.049999997" in="0">
        <tpls c="4">
          <tpl fld="6" item="4"/>
          <tpl fld="2" item="26"/>
          <tpl fld="3" item="4"/>
          <tpl fld="0" item="1"/>
        </tpls>
      </n>
      <n v="52981992.68" in="0">
        <tpls c="4">
          <tpl fld="6" item="4"/>
          <tpl fld="2" item="27"/>
          <tpl fld="3" item="6"/>
          <tpl fld="0" item="1"/>
        </tpls>
      </n>
      <n v="133566639.94000003" in="0">
        <tpls c="4">
          <tpl fld="6" item="4"/>
          <tpl fld="2" item="28"/>
          <tpl fld="3" item="9"/>
          <tpl fld="0" item="1"/>
        </tpls>
      </n>
      <n v="7441015.8699999992" in="0">
        <tpls c="4">
          <tpl fld="6" item="4"/>
          <tpl fld="2" item="0"/>
          <tpl fld="3" item="2"/>
          <tpl fld="0" item="1"/>
        </tpls>
      </n>
      <n v="5368089.09" in="0">
        <tpls c="4">
          <tpl fld="6" item="4"/>
          <tpl fld="2" item="28"/>
          <tpl fld="3" item="8"/>
          <tpl fld="0" item="1"/>
        </tpls>
      </n>
      <n v="486223752.88" in="0">
        <tpls c="4">
          <tpl fld="6" item="4"/>
          <tpl fld="2" item="27"/>
          <tpl fld="3" item="1"/>
          <tpl fld="0" item="1"/>
        </tpls>
      </n>
      <n v="185336779.67000008" in="0">
        <tpls c="4">
          <tpl fld="6" item="4"/>
          <tpl fld="2" item="26"/>
          <tpl fld="3" item="3"/>
          <tpl fld="0" item="1"/>
        </tpls>
      </n>
      <n v="247819273.69999999" in="0">
        <tpls c="4">
          <tpl fld="6" item="4"/>
          <tpl fld="2" item="0"/>
          <tpl fld="3" item="3"/>
          <tpl fld="0" item="1"/>
        </tpls>
      </n>
      <n v="210969936.05000001" in="0">
        <tpls c="4">
          <tpl fld="6" item="4"/>
          <tpl fld="2" item="27"/>
          <tpl fld="3" item="3"/>
          <tpl fld="0" item="1"/>
        </tpls>
      </n>
      <n v="7962740" in="0">
        <tpls c="4">
          <tpl fld="6" item="4"/>
          <tpl fld="2" item="29"/>
          <tpl fld="3" item="2"/>
          <tpl fld="0" item="1"/>
        </tpls>
      </n>
      <n v="64917490" in="0">
        <tpls c="4">
          <tpl fld="6" item="4"/>
          <tpl fld="2" item="29"/>
          <tpl fld="3" item="6"/>
          <tpl fld="0" item="1"/>
        </tpls>
      </n>
      <n v="5445924.169999999" in="0">
        <tpls c="4">
          <tpl fld="6" item="4"/>
          <tpl fld="2" item="26"/>
          <tpl fld="3" item="8"/>
          <tpl fld="0" item="1"/>
        </tpls>
      </n>
      <n v="11563406.699999999" in="0">
        <tpls c="4">
          <tpl fld="6" item="4"/>
          <tpl fld="2" item="27"/>
          <tpl fld="3" item="7"/>
          <tpl fld="0" item="1"/>
        </tpls>
      </n>
      <n v="48711554.530000001" in="0">
        <tpls c="4">
          <tpl fld="6" item="4"/>
          <tpl fld="2" item="26"/>
          <tpl fld="3" item="6"/>
          <tpl fld="0" item="1"/>
        </tpls>
      </n>
      <n v="19073850.09" in="0">
        <tpls c="4">
          <tpl fld="6" item="4"/>
          <tpl fld="2" item="0"/>
          <tpl fld="3" item="4"/>
          <tpl fld="0" item="1"/>
        </tpls>
      </n>
      <m in="0">
        <tpls c="4">
          <tpl fld="6" item="4"/>
          <tpl fld="2" item="26"/>
          <tpl fld="3" item="5"/>
          <tpl fld="0" item="1"/>
        </tpls>
      </m>
      <n v="5526005.8599999994" in="0">
        <tpls c="4">
          <tpl fld="6" item="4"/>
          <tpl fld="2" item="27"/>
          <tpl fld="3" item="8"/>
          <tpl fld="0" item="1"/>
        </tpls>
      </n>
      <n v="13160186.020000001" in="0">
        <tpls c="4">
          <tpl fld="6" item="4"/>
          <tpl fld="2" item="0"/>
          <tpl fld="3" item="7"/>
          <tpl fld="0" item="1"/>
        </tpls>
      </n>
      <n v="45316195" in="0">
        <tpls c="4">
          <tpl fld="6" item="4"/>
          <tpl fld="2" item="29"/>
          <tpl fld="3" item="0"/>
          <tpl fld="0" item="1"/>
        </tpls>
      </n>
      <n v="34061954.870000005" in="0">
        <tpls c="4">
          <tpl fld="6" item="4"/>
          <tpl fld="2" item="26"/>
          <tpl fld="3" item="0"/>
          <tpl fld="0" item="1"/>
        </tpls>
      </n>
      <n v="6055375.8300000001" in="0">
        <tpls c="4">
          <tpl fld="6" item="4"/>
          <tpl fld="2" item="27"/>
          <tpl fld="3" item="2"/>
          <tpl fld="0" item="1"/>
        </tpls>
      </n>
      <n v="540120968.20999992" in="0">
        <tpls c="4">
          <tpl fld="6" item="4"/>
          <tpl fld="2" item="0"/>
          <tpl fld="3" item="1"/>
          <tpl fld="0" item="1"/>
        </tpls>
      </n>
      <n v="17621840" in="0">
        <tpls c="4">
          <tpl fld="6" item="4"/>
          <tpl fld="2" item="29"/>
          <tpl fld="3" item="8"/>
          <tpl fld="0" item="1"/>
        </tpls>
      </n>
      <n v="113832325.63000003" in="0">
        <tpls c="4">
          <tpl fld="6" item="4"/>
          <tpl fld="2" item="26"/>
          <tpl fld="3" item="9"/>
          <tpl fld="0" item="1"/>
        </tpls>
      </n>
      <n v="44165332.580000013" in="0">
        <tpls c="4">
          <tpl fld="6" item="4"/>
          <tpl fld="2" item="0"/>
          <tpl fld="3" item="0"/>
          <tpl fld="0" item="1"/>
        </tpls>
      </n>
      <n v="48797547.160000004" in="0">
        <tpls c="4">
          <tpl fld="6" item="4"/>
          <tpl fld="2" item="27"/>
          <tpl fld="3" item="4"/>
          <tpl fld="0" item="1"/>
        </tpls>
      </n>
      <n v="47578.04" in="0">
        <tpls c="3">
          <tpl fld="6" item="4"/>
          <tpl fld="1" item="3"/>
          <tpl fld="0" item="0"/>
        </tpls>
      </n>
      <n v="51103.83" in="0">
        <tpls c="3">
          <tpl fld="6" item="4"/>
          <tpl fld="1" item="2"/>
          <tpl fld="0" item="0"/>
        </tpls>
      </n>
      <n v="905977.68" in="0">
        <tpls c="4">
          <tpl fld="6" item="4"/>
          <tpl fld="2" item="1"/>
          <tpl fld="3" item="2"/>
          <tpl fld="0" item="1"/>
        </tpls>
      </n>
      <n v="8779940.129999999" in="0">
        <tpls c="4">
          <tpl fld="6" item="4"/>
          <tpl fld="2" item="2"/>
          <tpl fld="3" item="8"/>
          <tpl fld="0" item="1"/>
        </tpls>
      </n>
      <n v="75933611.940000013" in="0">
        <tpls c="4">
          <tpl fld="6" item="4"/>
          <tpl fld="2" item="2"/>
          <tpl fld="3" item="3"/>
          <tpl fld="0" item="1"/>
        </tpls>
      </n>
      <m>
        <tpls c="4">
          <tpl fld="6" item="4"/>
          <tpl fld="2" item="1"/>
          <tpl fld="3" item="4"/>
          <tpl fld="0" item="1"/>
        </tpls>
      </m>
      <n v="191894543.50999999" in="0">
        <tpls c="4">
          <tpl fld="6" item="4"/>
          <tpl fld="2" item="2"/>
          <tpl fld="3" item="1"/>
          <tpl fld="0" item="1"/>
        </tpls>
      </n>
      <m>
        <tpls c="4">
          <tpl fld="6" item="4"/>
          <tpl fld="2" item="2"/>
          <tpl fld="3" item="4"/>
          <tpl fld="0" item="1"/>
        </tpls>
      </m>
      <n v="1193872.1099999999" in="0">
        <tpls c="4">
          <tpl fld="6" item="4"/>
          <tpl fld="2" item="2"/>
          <tpl fld="3" item="2"/>
          <tpl fld="0" item="1"/>
        </tpls>
      </n>
      <n v="2921465.24" in="0">
        <tpls c="4">
          <tpl fld="6" item="4"/>
          <tpl fld="2" item="2"/>
          <tpl fld="3" item="7"/>
          <tpl fld="0" item="1"/>
        </tpls>
      </n>
      <n v="2025825.1999999995" in="0">
        <tpls c="4">
          <tpl fld="6" item="4"/>
          <tpl fld="2" item="1"/>
          <tpl fld="3" item="7"/>
          <tpl fld="0" item="1"/>
        </tpls>
      </n>
      <n v="14578573.109999999" in="0">
        <tpls c="4">
          <tpl fld="6" item="4"/>
          <tpl fld="2" item="1"/>
          <tpl fld="3" item="6"/>
          <tpl fld="0" item="1"/>
        </tpls>
      </n>
      <n v="17959858.689999998" in="0">
        <tpls c="4">
          <tpl fld="6" item="4"/>
          <tpl fld="2" item="2"/>
          <tpl fld="3" item="6"/>
          <tpl fld="0" item="1"/>
        </tpls>
      </n>
      <n v="6888248.8499999996" in="0">
        <tpls c="4">
          <tpl fld="6" item="4"/>
          <tpl fld="2" item="1"/>
          <tpl fld="3" item="8"/>
          <tpl fld="0" item="1"/>
        </tpls>
      </n>
      <n v="157488429.97" in="0">
        <tpls c="4">
          <tpl fld="6" item="4"/>
          <tpl fld="2" item="1"/>
          <tpl fld="3" item="1"/>
          <tpl fld="0" item="1"/>
        </tpls>
      </n>
      <n v="12451940.939999998" in="0">
        <tpls c="4">
          <tpl fld="6" item="4"/>
          <tpl fld="2" item="2"/>
          <tpl fld="3" item="0"/>
          <tpl fld="0" item="1"/>
        </tpls>
      </n>
      <n v="62304078.279999986" in="0">
        <tpls c="4">
          <tpl fld="6" item="4"/>
          <tpl fld="2" item="1"/>
          <tpl fld="3" item="3"/>
          <tpl fld="0" item="1"/>
        </tpls>
      </n>
      <m in="0">
        <tpls c="4">
          <tpl fld="6" item="4"/>
          <tpl fld="2" item="2"/>
          <tpl fld="3" item="5"/>
          <tpl fld="0" item="1"/>
        </tpls>
      </m>
      <n v="24546018.480000004" in="0">
        <tpls c="4">
          <tpl fld="6" item="4"/>
          <tpl fld="2" item="1"/>
          <tpl fld="3" item="9"/>
          <tpl fld="0" item="1"/>
        </tpls>
      </n>
      <m in="0">
        <tpls c="4">
          <tpl fld="6" item="4"/>
          <tpl fld="2" item="1"/>
          <tpl fld="3" item="5"/>
          <tpl fld="0" item="1"/>
        </tpls>
      </m>
      <n v="10428896.57" in="0">
        <tpls c="4">
          <tpl fld="6" item="4"/>
          <tpl fld="2" item="1"/>
          <tpl fld="3" item="0"/>
          <tpl fld="0" item="1"/>
        </tpls>
      </n>
      <n v="29215732.780000001" in="0">
        <tpls c="4">
          <tpl fld="6" item="4"/>
          <tpl fld="2" item="2"/>
          <tpl fld="3" item="9"/>
          <tpl fld="0" item="1"/>
        </tpls>
      </n>
      <n v="51560.31" in="0">
        <tpls c="3">
          <tpl fld="6" item="4"/>
          <tpl fld="1" item="5"/>
          <tpl fld="0" item="0"/>
        </tpls>
      </n>
      <n v="49037.25" in="0">
        <tpls c="3">
          <tpl fld="6" item="4"/>
          <tpl fld="1" item="4"/>
          <tpl fld="0" item="0"/>
        </tpls>
      </n>
      <m in="0">
        <tpls c="4">
          <tpl fld="6" item="4"/>
          <tpl fld="2" item="4"/>
          <tpl fld="3" item="5"/>
          <tpl fld="0" item="1"/>
        </tpls>
      </m>
      <n v="981352.69" in="0">
        <tpls c="4">
          <tpl fld="6" item="4"/>
          <tpl fld="2" item="4"/>
          <tpl fld="3" item="2"/>
          <tpl fld="0" item="1"/>
        </tpls>
      </n>
      <n v="1380788.81" in="0">
        <tpls c="4">
          <tpl fld="6" item="4"/>
          <tpl fld="2" item="3"/>
          <tpl fld="3" item="2"/>
          <tpl fld="0" item="1"/>
        </tpls>
      </n>
      <n v="66043941.99000001" in="0">
        <tpls c="4">
          <tpl fld="6" item="4"/>
          <tpl fld="2" item="4"/>
          <tpl fld="3" item="3"/>
          <tpl fld="0" item="1"/>
        </tpls>
      </n>
      <n v="3675952.2399999993" in="0">
        <tpls c="4">
          <tpl fld="6" item="4"/>
          <tpl fld="2" item="3"/>
          <tpl fld="3" item="7"/>
          <tpl fld="0" item="1"/>
        </tpls>
      </n>
      <n v="16500800.460000001" in="0">
        <tpls c="4">
          <tpl fld="6" item="4"/>
          <tpl fld="2" item="4"/>
          <tpl fld="3" item="6"/>
          <tpl fld="0" item="1"/>
        </tpls>
      </n>
      <n v="7608305.4199999999" in="0">
        <tpls c="4">
          <tpl fld="6" item="4"/>
          <tpl fld="2" item="4"/>
          <tpl fld="3" item="8"/>
          <tpl fld="0" item="1"/>
        </tpls>
      </n>
      <n v="164860616.25" in="0">
        <tpls c="4">
          <tpl fld="6" item="4"/>
          <tpl fld="2" item="4"/>
          <tpl fld="3" item="1"/>
          <tpl fld="0" item="1"/>
        </tpls>
      </n>
      <n v="80177737.400000006" in="0">
        <tpls c="4">
          <tpl fld="6" item="4"/>
          <tpl fld="2" item="3"/>
          <tpl fld="3" item="3"/>
          <tpl fld="0" item="1"/>
        </tpls>
      </n>
      <m in="0">
        <tpls c="4">
          <tpl fld="6" item="4"/>
          <tpl fld="2" item="3"/>
          <tpl fld="3" item="5"/>
          <tpl fld="0" item="1"/>
        </tpls>
      </m>
      <n v="32053168.41" in="0">
        <tpls c="4">
          <tpl fld="6" item="4"/>
          <tpl fld="2" item="3"/>
          <tpl fld="3" item="9"/>
          <tpl fld="0" item="1"/>
        </tpls>
      </n>
      <n v="18839929.679999996" in="0">
        <tpls c="4">
          <tpl fld="6" item="4"/>
          <tpl fld="2" item="3"/>
          <tpl fld="3" item="6"/>
          <tpl fld="0" item="1"/>
        </tpls>
      </n>
      <n v="50119.06" in="0">
        <tpls c="3">
          <tpl fld="6" item="4"/>
          <tpl fld="1" item="7"/>
          <tpl fld="0" item="0"/>
        </tpls>
      </n>
      <m>
        <tpls c="4">
          <tpl fld="6" item="4"/>
          <tpl fld="2" item="4"/>
          <tpl fld="3" item="4"/>
          <tpl fld="0" item="1"/>
        </tpls>
      </m>
      <n v="11734951.199999996" in="0">
        <tpls c="4">
          <tpl fld="6" item="4"/>
          <tpl fld="2" item="3"/>
          <tpl fld="3" item="8"/>
          <tpl fld="0" item="1"/>
        </tpls>
      </n>
      <n v="12963350.320000002" in="0">
        <tpls c="4">
          <tpl fld="6" item="4"/>
          <tpl fld="2" item="3"/>
          <tpl fld="3" item="0"/>
          <tpl fld="0" item="1"/>
        </tpls>
      </n>
      <n v="200490216.44000006" in="0">
        <tpls c="4">
          <tpl fld="6" item="4"/>
          <tpl fld="2" item="3"/>
          <tpl fld="3" item="1"/>
          <tpl fld="0" item="1"/>
        </tpls>
      </n>
      <n v="2239892.1" in="0">
        <tpls c="4">
          <tpl fld="6" item="4"/>
          <tpl fld="2" item="4"/>
          <tpl fld="3" item="7"/>
          <tpl fld="0" item="1"/>
        </tpls>
      </n>
      <n v="51859.77" in="0">
        <tpls c="3">
          <tpl fld="6" item="4"/>
          <tpl fld="1" item="6"/>
          <tpl fld="0" item="0"/>
        </tpls>
      </n>
      <n v="11482932.450000003" in="0">
        <tpls c="4">
          <tpl fld="6" item="4"/>
          <tpl fld="2" item="4"/>
          <tpl fld="3" item="0"/>
          <tpl fld="0" item="1"/>
        </tpls>
      </n>
      <n v="25221334.129999995" in="0">
        <tpls c="4">
          <tpl fld="6" item="4"/>
          <tpl fld="2" item="4"/>
          <tpl fld="3" item="9"/>
          <tpl fld="0" item="1"/>
        </tpls>
      </n>
      <m>
        <tpls c="4">
          <tpl fld="6" item="4"/>
          <tpl fld="2" item="3"/>
          <tpl fld="3" item="4"/>
          <tpl fld="0" item="1"/>
        </tpls>
      </m>
      <n v="200796472.55000001" in="0">
        <tpls c="4">
          <tpl fld="6" item="4"/>
          <tpl fld="2" item="6"/>
          <tpl fld="3" item="1"/>
          <tpl fld="0" item="1"/>
        </tpls>
      </n>
      <m in="0">
        <tpls c="4">
          <tpl fld="6" item="4"/>
          <tpl fld="2" item="5"/>
          <tpl fld="3" item="5"/>
          <tpl fld="0" item="1"/>
        </tpls>
      </m>
      <n v="2234537.9400000004" in="0">
        <tpls c="4">
          <tpl fld="6" item="4"/>
          <tpl fld="2" item="5"/>
          <tpl fld="3" item="7"/>
          <tpl fld="0" item="1"/>
        </tpls>
      </n>
      <m>
        <tpls c="4">
          <tpl fld="6" item="4"/>
          <tpl fld="2" item="6"/>
          <tpl fld="3" item="4"/>
          <tpl fld="0" item="1"/>
        </tpls>
      </m>
      <n v="1392398" in="0">
        <tpls c="4">
          <tpl fld="6" item="4"/>
          <tpl fld="2" item="6"/>
          <tpl fld="3" item="2"/>
          <tpl fld="0" item="1"/>
        </tpls>
      </n>
      <n v="17359693.080000002" in="0">
        <tpls c="4">
          <tpl fld="6" item="4"/>
          <tpl fld="2" item="6"/>
          <tpl fld="3" item="8"/>
          <tpl fld="0" item="1"/>
        </tpls>
      </n>
      <n v="11690161.939999999" in="0">
        <tpls c="4">
          <tpl fld="6" item="4"/>
          <tpl fld="2" item="5"/>
          <tpl fld="3" item="0"/>
          <tpl fld="0" item="1"/>
        </tpls>
      </n>
      <m>
        <tpls c="4">
          <tpl fld="6" item="4"/>
          <tpl fld="2" item="5"/>
          <tpl fld="3" item="4"/>
          <tpl fld="0" item="1"/>
        </tpls>
      </m>
      <n v="7908774.5200000005" in="0">
        <tpls c="4">
          <tpl fld="6" item="4"/>
          <tpl fld="2" item="5"/>
          <tpl fld="3" item="8"/>
          <tpl fld="0" item="1"/>
        </tpls>
      </n>
      <n v="34500796.419999994" in="0">
        <tpls c="4">
          <tpl fld="6" item="4"/>
          <tpl fld="2" item="6"/>
          <tpl fld="3" item="9"/>
          <tpl fld="0" item="1"/>
        </tpls>
      </n>
      <n v="52284.480000000003" in="0">
        <tpls c="3">
          <tpl fld="6" item="4"/>
          <tpl fld="1" item="8"/>
          <tpl fld="0" item="0"/>
        </tpls>
      </n>
      <n v="16870286.049999997" in="0">
        <tpls c="4">
          <tpl fld="6" item="4"/>
          <tpl fld="2" item="5"/>
          <tpl fld="3" item="6"/>
          <tpl fld="0" item="1"/>
        </tpls>
      </n>
      <n v="17225828.840000004" in="0">
        <tpls c="4">
          <tpl fld="6" item="4"/>
          <tpl fld="2" item="6"/>
          <tpl fld="3" item="6"/>
          <tpl fld="0" item="1"/>
        </tpls>
      </n>
      <n v="993770.1" in="0">
        <tpls c="4">
          <tpl fld="6" item="4"/>
          <tpl fld="2" item="5"/>
          <tpl fld="3" item="2"/>
          <tpl fld="0" item="1"/>
        </tpls>
      </n>
      <m in="0">
        <tpls c="4">
          <tpl fld="6" item="4"/>
          <tpl fld="2" item="6"/>
          <tpl fld="3" item="5"/>
          <tpl fld="0" item="1"/>
        </tpls>
      </m>
      <n v="176420368.31" in="0">
        <tpls c="4">
          <tpl fld="6" item="4"/>
          <tpl fld="2" item="5"/>
          <tpl fld="3" item="1"/>
          <tpl fld="0" item="1"/>
        </tpls>
      </n>
      <n v="13230218.73" in="0">
        <tpls c="4">
          <tpl fld="6" item="4"/>
          <tpl fld="2" item="6"/>
          <tpl fld="3" item="0"/>
          <tpl fld="0" item="1"/>
        </tpls>
      </n>
      <n v="86837071.350000009" in="0">
        <tpls c="4">
          <tpl fld="6" item="4"/>
          <tpl fld="2" item="6"/>
          <tpl fld="3" item="3"/>
          <tpl fld="0" item="1"/>
        </tpls>
      </n>
      <n v="50828.83" in="0">
        <tpls c="3">
          <tpl fld="6" item="4"/>
          <tpl fld="1" item="9"/>
          <tpl fld="0" item="0"/>
        </tpls>
      </n>
      <n v="25941926.870000001" in="0">
        <tpls c="4">
          <tpl fld="6" item="4"/>
          <tpl fld="2" item="5"/>
          <tpl fld="3" item="9"/>
          <tpl fld="0" item="1"/>
        </tpls>
      </n>
      <n v="4120682.62" in="0">
        <tpls c="4">
          <tpl fld="6" item="4"/>
          <tpl fld="2" item="6"/>
          <tpl fld="3" item="7"/>
          <tpl fld="0" item="1"/>
        </tpls>
      </n>
      <n v="67924196.74000001" in="0">
        <tpls c="4">
          <tpl fld="6" item="4"/>
          <tpl fld="2" item="5"/>
          <tpl fld="3" item="3"/>
          <tpl fld="0" item="1"/>
        </tpls>
      </n>
      <m in="0">
        <tpls c="4">
          <tpl fld="6" item="4"/>
          <tpl fld="2" item="8"/>
          <tpl fld="3" item="5"/>
          <tpl fld="0" item="1"/>
        </tpls>
      </m>
      <n v="26737390.350000001" in="0">
        <tpls c="4">
          <tpl fld="6" item="4"/>
          <tpl fld="2" item="8"/>
          <tpl fld="3" item="9"/>
          <tpl fld="0" item="1"/>
        </tpls>
      </n>
      <n v="181361993.56999999" in="0">
        <tpls c="4">
          <tpl fld="6" item="4"/>
          <tpl fld="2" item="8"/>
          <tpl fld="3" item="1"/>
          <tpl fld="0" item="1"/>
        </tpls>
      </n>
      <n v="13887187.140000001" in="0">
        <tpls c="4">
          <tpl fld="6" item="4"/>
          <tpl fld="2" item="7"/>
          <tpl fld="3" item="0"/>
          <tpl fld="0" item="1"/>
        </tpls>
      </n>
      <n v="2624885.0199999996" in="0">
        <tpls c="4">
          <tpl fld="6" item="4"/>
          <tpl fld="2" item="8"/>
          <tpl fld="3" item="7"/>
          <tpl fld="0" item="1"/>
        </tpls>
      </n>
      <n v="12041109.299999999" in="0">
        <tpls c="4">
          <tpl fld="6" item="4"/>
          <tpl fld="2" item="8"/>
          <tpl fld="3" item="0"/>
          <tpl fld="0" item="1"/>
        </tpls>
      </n>
      <n v="1262675.0200000005" in="0">
        <tpls c="4">
          <tpl fld="6" item="4"/>
          <tpl fld="2" item="7"/>
          <tpl fld="3" item="2"/>
          <tpl fld="0" item="1"/>
        </tpls>
      </n>
      <n v="206253920.39999992" in="0">
        <tpls c="4">
          <tpl fld="6" item="4"/>
          <tpl fld="2" item="7"/>
          <tpl fld="3" item="1"/>
          <tpl fld="0" item="1"/>
        </tpls>
      </n>
      <n v="4049131.96" in="0">
        <tpls c="4">
          <tpl fld="6" item="4"/>
          <tpl fld="2" item="7"/>
          <tpl fld="3" item="7"/>
          <tpl fld="0" item="1"/>
        </tpls>
      </n>
      <m in="0">
        <tpls c="4">
          <tpl fld="6" item="4"/>
          <tpl fld="2" item="7"/>
          <tpl fld="3" item="5"/>
          <tpl fld="0" item="1"/>
        </tpls>
      </m>
      <n v="1033077.81" in="0">
        <tpls c="4">
          <tpl fld="6" item="4"/>
          <tpl fld="2" item="8"/>
          <tpl fld="3" item="2"/>
          <tpl fld="0" item="1"/>
        </tpls>
      </n>
      <n v="21405070.700000003" in="0">
        <tpls c="4">
          <tpl fld="6" item="4"/>
          <tpl fld="2" item="7"/>
          <tpl fld="3" item="6"/>
          <tpl fld="0" item="1"/>
        </tpls>
      </n>
      <n v="15539110.42" in="0">
        <tpls c="4">
          <tpl fld="6" item="4"/>
          <tpl fld="2" item="7"/>
          <tpl fld="3" item="8"/>
          <tpl fld="0" item="1"/>
        </tpls>
      </n>
      <n v="19471631.619999997" in="0">
        <tpls c="4">
          <tpl fld="6" item="4"/>
          <tpl fld="2" item="8"/>
          <tpl fld="3" item="6"/>
          <tpl fld="0" item="1"/>
        </tpls>
      </n>
      <m>
        <tpls c="4">
          <tpl fld="6" item="4"/>
          <tpl fld="2" item="7"/>
          <tpl fld="3" item="4"/>
          <tpl fld="0" item="1"/>
        </tpls>
      </m>
      <n v="89048613.230000004" in="0">
        <tpls c="4">
          <tpl fld="6" item="4"/>
          <tpl fld="2" item="7"/>
          <tpl fld="3" item="3"/>
          <tpl fld="0" item="1"/>
        </tpls>
      </n>
      <n v="71414817.599999994" in="0">
        <tpls c="4">
          <tpl fld="6" item="4"/>
          <tpl fld="2" item="8"/>
          <tpl fld="3" item="3"/>
          <tpl fld="0" item="1"/>
        </tpls>
      </n>
      <n v="36788467.460000001" in="0">
        <tpls c="4">
          <tpl fld="6" item="4"/>
          <tpl fld="2" item="7"/>
          <tpl fld="3" item="9"/>
          <tpl fld="0" item="1"/>
        </tpls>
      </n>
      <m>
        <tpls c="4">
          <tpl fld="6" item="4"/>
          <tpl fld="2" item="8"/>
          <tpl fld="3" item="4"/>
          <tpl fld="0" item="1"/>
        </tpls>
      </m>
      <n v="9733734.2399999984" in="0">
        <tpls c="4">
          <tpl fld="6" item="4"/>
          <tpl fld="2" item="8"/>
          <tpl fld="3" item="8"/>
          <tpl fld="0" item="1"/>
        </tpls>
      </n>
      <n v="52955.09" in="0">
        <tpls c="3">
          <tpl fld="6" item="4"/>
          <tpl fld="1" item="10"/>
          <tpl fld="0" item="0"/>
        </tpls>
      </n>
      <n v="1345027.2599999998" in="0">
        <tpls c="4">
          <tpl fld="6" item="4"/>
          <tpl fld="2" item="9"/>
          <tpl fld="3" item="2"/>
          <tpl fld="0" item="1"/>
        </tpls>
      </n>
      <n v="38201574.509999998" in="0">
        <tpls c="4">
          <tpl fld="6" item="4"/>
          <tpl fld="2" item="9"/>
          <tpl fld="3" item="9"/>
          <tpl fld="0" item="1"/>
        </tpls>
      </n>
      <n v="22379770.680000003" in="0">
        <tpls c="4">
          <tpl fld="6" item="4"/>
          <tpl fld="2" item="9"/>
          <tpl fld="3" item="6"/>
          <tpl fld="0" item="1"/>
        </tpls>
      </n>
      <n v="3998621.87" in="0">
        <tpls c="4">
          <tpl fld="6" item="4"/>
          <tpl fld="2" item="9"/>
          <tpl fld="3" item="7"/>
          <tpl fld="0" item="1"/>
        </tpls>
      </n>
      <n v="53381.11" in="0">
        <tpls c="3">
          <tpl fld="6" item="4"/>
          <tpl fld="1" item="11"/>
          <tpl fld="0" item="0"/>
        </tpls>
      </n>
      <m>
        <tpls c="4">
          <tpl fld="6" item="4"/>
          <tpl fld="2" item="9"/>
          <tpl fld="3" item="4"/>
          <tpl fld="0" item="1"/>
        </tpls>
      </m>
      <n v="14351528.549999999" in="0">
        <tpls c="4">
          <tpl fld="6" item="4"/>
          <tpl fld="2" item="9"/>
          <tpl fld="3" item="0"/>
          <tpl fld="0" item="1"/>
        </tpls>
      </n>
      <m in="0">
        <tpls c="4">
          <tpl fld="6" item="4"/>
          <tpl fld="2" item="9"/>
          <tpl fld="3" item="5"/>
          <tpl fld="0" item="1"/>
        </tpls>
      </m>
      <n v="93417381.799999982" in="0">
        <tpls c="4">
          <tpl fld="6" item="4"/>
          <tpl fld="2" item="9"/>
          <tpl fld="3" item="3"/>
          <tpl fld="0" item="1"/>
        </tpls>
      </n>
      <n v="212967973.75999999" in="0">
        <tpls c="4">
          <tpl fld="6" item="4"/>
          <tpl fld="2" item="9"/>
          <tpl fld="3" item="1"/>
          <tpl fld="0" item="1"/>
        </tpls>
      </n>
      <n v="14489553.41" in="0">
        <tpls c="4">
          <tpl fld="6" item="4"/>
          <tpl fld="2" item="9"/>
          <tpl fld="3" item="8"/>
          <tpl fld="0" item="1"/>
        </tpls>
      </n>
      <m>
        <tpls c="4">
          <tpl fld="6" item="4"/>
          <tpl fld="2" item="10"/>
          <tpl fld="3" item="4"/>
          <tpl fld="0" item="1"/>
        </tpls>
      </m>
      <m in="0">
        <tpls c="4">
          <tpl fld="6" item="4"/>
          <tpl fld="2" item="10"/>
          <tpl fld="3" item="5"/>
          <tpl fld="0" item="1"/>
        </tpls>
      </m>
      <n v="16335935.919999998" in="0">
        <tpls c="4">
          <tpl fld="6" item="4"/>
          <tpl fld="2" item="10"/>
          <tpl fld="3" item="8"/>
          <tpl fld="0" item="1"/>
        </tpls>
      </n>
      <n v="14661931.570000002" in="0">
        <tpls c="4">
          <tpl fld="6" item="4"/>
          <tpl fld="2" item="10"/>
          <tpl fld="3" item="0"/>
          <tpl fld="0" item="1"/>
        </tpls>
      </n>
      <n v="22721817.52" in="0">
        <tpls c="4">
          <tpl fld="6" item="4"/>
          <tpl fld="2" item="10"/>
          <tpl fld="3" item="6"/>
          <tpl fld="0" item="1"/>
        </tpls>
      </n>
      <n v="4258713.8400000008" in="0">
        <tpls c="4">
          <tpl fld="6" item="4"/>
          <tpl fld="2" item="10"/>
          <tpl fld="3" item="7"/>
          <tpl fld="0" item="1"/>
        </tpls>
      </n>
      <n v="1490554.3100000003" in="0">
        <tpls c="4">
          <tpl fld="6" item="4"/>
          <tpl fld="2" item="10"/>
          <tpl fld="3" item="2"/>
          <tpl fld="0" item="1"/>
        </tpls>
      </n>
      <n v="220946024.08999997" in="0">
        <tpls c="4">
          <tpl fld="6" item="4"/>
          <tpl fld="2" item="10"/>
          <tpl fld="3" item="1"/>
          <tpl fld="0" item="1"/>
        </tpls>
      </n>
      <n v="40529841.699999996" in="0">
        <tpls c="4">
          <tpl fld="6" item="4"/>
          <tpl fld="2" item="10"/>
          <tpl fld="3" item="9"/>
          <tpl fld="0" item="1"/>
        </tpls>
      </n>
      <n v="98032410.929999992" in="0">
        <tpls c="4">
          <tpl fld="6" item="4"/>
          <tpl fld="2" item="10"/>
          <tpl fld="3" item="3"/>
          <tpl fld="0" item="1"/>
        </tpls>
      </n>
      <n v="54164.34" in="0">
        <tpls c="3">
          <tpl fld="6" item="4"/>
          <tpl fld="1" item="12"/>
          <tpl fld="0" item="0"/>
        </tpls>
      </n>
      <n v="23261880.620000001" in="0">
        <tpls c="4">
          <tpl fld="6" item="4"/>
          <tpl fld="2" item="11"/>
          <tpl fld="3" item="6"/>
          <tpl fld="0" item="1"/>
        </tpls>
      </n>
      <n v="4208324.120000001" in="0">
        <tpls c="4">
          <tpl fld="6" item="4"/>
          <tpl fld="2" item="11"/>
          <tpl fld="3" item="7"/>
          <tpl fld="0" item="1"/>
        </tpls>
      </n>
      <n v="42443207.609999999" in="0">
        <tpls c="4">
          <tpl fld="6" item="4"/>
          <tpl fld="2" item="11"/>
          <tpl fld="3" item="9"/>
          <tpl fld="0" item="1"/>
        </tpls>
      </n>
      <n v="18770729.609999996" in="0">
        <tpls c="4">
          <tpl fld="6" item="4"/>
          <tpl fld="2" item="11"/>
          <tpl fld="3" item="8"/>
          <tpl fld="0" item="1"/>
        </tpls>
      </n>
      <m in="0">
        <tpls c="4">
          <tpl fld="6" item="4"/>
          <tpl fld="2" item="11"/>
          <tpl fld="3" item="5"/>
          <tpl fld="0" item="1"/>
        </tpls>
      </m>
      <n v="229913106.97999999" in="0">
        <tpls c="4">
          <tpl fld="6" item="4"/>
          <tpl fld="2" item="11"/>
          <tpl fld="3" item="1"/>
          <tpl fld="0" item="1"/>
        </tpls>
      </n>
      <n v="102974271.68000001" in="0">
        <tpls c="4">
          <tpl fld="6" item="4"/>
          <tpl fld="2" item="11"/>
          <tpl fld="3" item="3"/>
          <tpl fld="0" item="1"/>
        </tpls>
      </n>
      <m>
        <tpls c="4">
          <tpl fld="6" item="4"/>
          <tpl fld="2" item="11"/>
          <tpl fld="3" item="4"/>
          <tpl fld="0" item="1"/>
        </tpls>
      </m>
      <n v="14881432.450000001" in="0">
        <tpls c="4">
          <tpl fld="6" item="4"/>
          <tpl fld="2" item="11"/>
          <tpl fld="3" item="0"/>
          <tpl fld="0" item="1"/>
        </tpls>
      </n>
      <n v="1485967.4100000001" in="0">
        <tpls c="4">
          <tpl fld="6" item="4"/>
          <tpl fld="2" item="11"/>
          <tpl fld="3" item="2"/>
          <tpl fld="0" item="1"/>
        </tpls>
      </n>
      <n v="55467.360000000001" in="0">
        <tpls c="3">
          <tpl fld="6" item="4"/>
          <tpl fld="1" item="13"/>
          <tpl fld="0" item="0"/>
        </tpls>
      </n>
      <m in="0">
        <tpls c="4">
          <tpl fld="6" item="4"/>
          <tpl fld="2" item="12"/>
          <tpl fld="3" item="5"/>
          <tpl fld="0" item="1"/>
        </tpls>
      </m>
      <n v="4262804.51" in="0">
        <tpls c="4">
          <tpl fld="6" item="4"/>
          <tpl fld="2" item="12"/>
          <tpl fld="3" item="7"/>
          <tpl fld="0" item="1"/>
        </tpls>
      </n>
      <n v="15446247.649999997" in="0">
        <tpls c="4">
          <tpl fld="6" item="4"/>
          <tpl fld="2" item="12"/>
          <tpl fld="3" item="0"/>
          <tpl fld="0" item="1"/>
        </tpls>
      </n>
      <n v="247249581.16" in="0">
        <tpls c="4">
          <tpl fld="6" item="4"/>
          <tpl fld="2" item="12"/>
          <tpl fld="3" item="1"/>
          <tpl fld="0" item="1"/>
        </tpls>
      </n>
      <n v="22279125.07" in="0">
        <tpls c="4">
          <tpl fld="6" item="4"/>
          <tpl fld="2" item="12"/>
          <tpl fld="3" item="6"/>
          <tpl fld="0" item="1"/>
        </tpls>
      </n>
      <n v="109457283.84999999" in="0">
        <tpls c="4">
          <tpl fld="6" item="4"/>
          <tpl fld="2" item="12"/>
          <tpl fld="3" item="3"/>
          <tpl fld="0" item="1"/>
        </tpls>
      </n>
      <m>
        <tpls c="4">
          <tpl fld="6" item="4"/>
          <tpl fld="2" item="12"/>
          <tpl fld="3" item="4"/>
          <tpl fld="0" item="1"/>
        </tpls>
      </m>
      <n v="44370458.719999991" in="0">
        <tpls c="4">
          <tpl fld="6" item="4"/>
          <tpl fld="2" item="12"/>
          <tpl fld="3" item="9"/>
          <tpl fld="0" item="1"/>
        </tpls>
      </n>
      <n v="23460216.949999996" in="0">
        <tpls c="4">
          <tpl fld="6" item="4"/>
          <tpl fld="2" item="12"/>
          <tpl fld="3" item="8"/>
          <tpl fld="0" item="1"/>
        </tpls>
      </n>
      <n v="1532256.1099999999" in="0">
        <tpls c="4">
          <tpl fld="6" item="4"/>
          <tpl fld="2" item="12"/>
          <tpl fld="3" item="2"/>
          <tpl fld="0" item="1"/>
        </tpls>
      </n>
      <n v="56524.3" in="0">
        <tpls c="3">
          <tpl fld="6" item="4"/>
          <tpl fld="1" item="14"/>
          <tpl fld="0" item="0"/>
        </tpls>
      </n>
      <n v="4526865.2200000007" in="0">
        <tpls c="4">
          <tpl fld="6" item="4"/>
          <tpl fld="2" item="13"/>
          <tpl fld="3" item="7"/>
          <tpl fld="0" item="1"/>
        </tpls>
      </n>
      <n v="2044584.3" in="0">
        <tpls c="4">
          <tpl fld="6" item="4"/>
          <tpl fld="2" item="13"/>
          <tpl fld="3" item="2"/>
          <tpl fld="0" item="1"/>
        </tpls>
      </n>
      <m in="0">
        <tpls c="4">
          <tpl fld="6" item="4"/>
          <tpl fld="2" item="13"/>
          <tpl fld="3" item="5"/>
          <tpl fld="0" item="1"/>
        </tpls>
      </m>
      <m>
        <tpls c="4">
          <tpl fld="6" item="4"/>
          <tpl fld="2" item="13"/>
          <tpl fld="3" item="4"/>
          <tpl fld="0" item="1"/>
        </tpls>
      </m>
      <n v="24371701.630000003" in="0">
        <tpls c="4">
          <tpl fld="6" item="4"/>
          <tpl fld="2" item="13"/>
          <tpl fld="3" item="6"/>
          <tpl fld="0" item="1"/>
        </tpls>
      </n>
      <n v="29872261.68" in="0">
        <tpls c="4">
          <tpl fld="6" item="4"/>
          <tpl fld="2" item="13"/>
          <tpl fld="3" item="8"/>
          <tpl fld="0" item="1"/>
        </tpls>
      </n>
      <n v="118683462.88999997" in="0">
        <tpls c="4">
          <tpl fld="6" item="4"/>
          <tpl fld="2" item="13"/>
          <tpl fld="3" item="3"/>
          <tpl fld="0" item="1"/>
        </tpls>
      </n>
      <n v="15989682.24" in="0">
        <tpls c="4">
          <tpl fld="6" item="4"/>
          <tpl fld="2" item="13"/>
          <tpl fld="3" item="0"/>
          <tpl fld="0" item="1"/>
        </tpls>
      </n>
      <n v="260253801.12" in="0">
        <tpls c="4">
          <tpl fld="6" item="4"/>
          <tpl fld="2" item="13"/>
          <tpl fld="3" item="1"/>
          <tpl fld="0" item="1"/>
        </tpls>
      </n>
      <n v="54301204.989999995" in="0">
        <tpls c="4">
          <tpl fld="6" item="4"/>
          <tpl fld="2" item="13"/>
          <tpl fld="3" item="9"/>
          <tpl fld="0" item="1"/>
        </tpls>
      </n>
      <n v="57287.99" in="0">
        <tpls c="3">
          <tpl fld="6" item="4"/>
          <tpl fld="1" item="15"/>
          <tpl fld="0" item="0"/>
        </tpls>
      </n>
      <n v="27781372.939999994" in="0">
        <tpls c="4">
          <tpl fld="6" item="4"/>
          <tpl fld="2" item="14"/>
          <tpl fld="3" item="8"/>
          <tpl fld="0" item="1"/>
        </tpls>
      </n>
      <n v="123061124.56999999" in="0">
        <tpls c="4">
          <tpl fld="6" item="4"/>
          <tpl fld="2" item="14"/>
          <tpl fld="3" item="3"/>
          <tpl fld="0" item="1"/>
        </tpls>
      </n>
      <n v="5315235.03" in="0">
        <tpls c="4">
          <tpl fld="6" item="4"/>
          <tpl fld="2" item="14"/>
          <tpl fld="3" item="7"/>
          <tpl fld="0" item="1"/>
        </tpls>
      </n>
      <n v="2009869.1700000002" in="0">
        <tpls c="4">
          <tpl fld="6" item="4"/>
          <tpl fld="2" item="14"/>
          <tpl fld="3" item="2"/>
          <tpl fld="0" item="1"/>
        </tpls>
      </n>
      <n v="24805948.280000001" in="0">
        <tpls c="4">
          <tpl fld="6" item="4"/>
          <tpl fld="2" item="14"/>
          <tpl fld="3" item="4"/>
          <tpl fld="0" item="1"/>
        </tpls>
      </n>
      <n v="16994568.879999999" in="0">
        <tpls c="4">
          <tpl fld="6" item="4"/>
          <tpl fld="2" item="14"/>
          <tpl fld="3" item="0"/>
          <tpl fld="0" item="1"/>
        </tpls>
      </n>
      <n v="257410672.64000002" in="0">
        <tpls c="4">
          <tpl fld="6" item="4"/>
          <tpl fld="2" item="14"/>
          <tpl fld="3" item="1"/>
          <tpl fld="0" item="1"/>
        </tpls>
      </n>
      <m in="0">
        <tpls c="4">
          <tpl fld="6" item="4"/>
          <tpl fld="2" item="14"/>
          <tpl fld="3" item="5"/>
          <tpl fld="0" item="1"/>
        </tpls>
      </m>
      <n v="58494797.159999996" in="0">
        <tpls c="4">
          <tpl fld="6" item="4"/>
          <tpl fld="2" item="14"/>
          <tpl fld="3" item="9"/>
          <tpl fld="0" item="1"/>
        </tpls>
      </n>
      <n v="27846447.770000003" in="0">
        <tpls c="4">
          <tpl fld="6" item="4"/>
          <tpl fld="2" item="14"/>
          <tpl fld="3" item="6"/>
          <tpl fld="0" item="1"/>
        </tpls>
      </n>
      <n v="57708.65" in="0">
        <tpls c="3">
          <tpl fld="6" item="4"/>
          <tpl fld="1" item="16"/>
          <tpl fld="0" item="0"/>
        </tpls>
      </n>
      <n v="22861220.729999997" in="0">
        <tpls c="4">
          <tpl fld="6" item="4"/>
          <tpl fld="2" item="15"/>
          <tpl fld="3" item="4"/>
          <tpl fld="0" item="1"/>
        </tpls>
      </n>
      <n v="55409345.370000005" in="0">
        <tpls c="4">
          <tpl fld="6" item="4"/>
          <tpl fld="2" item="15"/>
          <tpl fld="3" item="9"/>
          <tpl fld="0" item="1"/>
        </tpls>
      </n>
      <n v="1642478.2399999995" in="0">
        <tpls c="4">
          <tpl fld="6" item="4"/>
          <tpl fld="2" item="15"/>
          <tpl fld="3" item="2"/>
          <tpl fld="0" item="1"/>
        </tpls>
      </n>
      <n v="271931406.10000002" in="0">
        <tpls c="4">
          <tpl fld="6" item="4"/>
          <tpl fld="2" item="15"/>
          <tpl fld="3" item="1"/>
          <tpl fld="0" item="1"/>
        </tpls>
      </n>
      <n v="27735033.269999992" in="0">
        <tpls c="4">
          <tpl fld="6" item="4"/>
          <tpl fld="2" item="15"/>
          <tpl fld="3" item="6"/>
          <tpl fld="0" item="1"/>
        </tpls>
      </n>
      <n v="5217862.97" in="0">
        <tpls c="4">
          <tpl fld="6" item="4"/>
          <tpl fld="2" item="15"/>
          <tpl fld="3" item="7"/>
          <tpl fld="0" item="1"/>
        </tpls>
      </n>
      <m in="0">
        <tpls c="4">
          <tpl fld="6" item="4"/>
          <tpl fld="2" item="15"/>
          <tpl fld="3" item="5"/>
          <tpl fld="0" item="1"/>
        </tpls>
      </m>
      <n v="8479752.0499999989" in="0">
        <tpls c="4">
          <tpl fld="6" item="4"/>
          <tpl fld="2" item="15"/>
          <tpl fld="3" item="8"/>
          <tpl fld="0" item="1"/>
        </tpls>
      </n>
      <n v="121956471.70999999" in="0">
        <tpls c="4">
          <tpl fld="6" item="4"/>
          <tpl fld="2" item="15"/>
          <tpl fld="3" item="3"/>
          <tpl fld="0" item="1"/>
        </tpls>
      </n>
      <n v="17118320.080000002" in="0">
        <tpls c="4">
          <tpl fld="6" item="4"/>
          <tpl fld="2" item="15"/>
          <tpl fld="3" item="0"/>
          <tpl fld="0" item="1"/>
        </tpls>
      </n>
      <n v="56838.13" in="0">
        <tpls c="3">
          <tpl fld="6" item="4"/>
          <tpl fld="1" item="17"/>
          <tpl fld="0" item="0"/>
        </tpls>
      </n>
      <n v="1467022.7" in="0">
        <tpls c="4">
          <tpl fld="6" item="4"/>
          <tpl fld="2" item="16"/>
          <tpl fld="3" item="2"/>
          <tpl fld="0" item="1"/>
        </tpls>
      </n>
      <n v="21277161.189999998" in="0">
        <tpls c="4">
          <tpl fld="6" item="4"/>
          <tpl fld="2" item="16"/>
          <tpl fld="3" item="4"/>
          <tpl fld="0" item="1"/>
        </tpls>
      </n>
      <n v="126206568.98000002" in="0">
        <tpls c="4">
          <tpl fld="6" item="4"/>
          <tpl fld="2" item="16"/>
          <tpl fld="3" item="3"/>
          <tpl fld="0" item="1"/>
        </tpls>
      </n>
      <n v="279734552.85999995" in="0">
        <tpls c="4">
          <tpl fld="6" item="4"/>
          <tpl fld="2" item="16"/>
          <tpl fld="3" item="1"/>
          <tpl fld="0" item="1"/>
        </tpls>
      </n>
      <n v="27874861.949999996" in="0">
        <tpls c="4">
          <tpl fld="6" item="4"/>
          <tpl fld="2" item="16"/>
          <tpl fld="3" item="6"/>
          <tpl fld="0" item="1"/>
        </tpls>
      </n>
      <n v="5253748.79" in="0">
        <tpls c="4">
          <tpl fld="6" item="4"/>
          <tpl fld="2" item="16"/>
          <tpl fld="3" item="7"/>
          <tpl fld="0" item="1"/>
        </tpls>
      </n>
      <m in="0">
        <tpls c="4">
          <tpl fld="6" item="4"/>
          <tpl fld="2" item="16"/>
          <tpl fld="3" item="5"/>
          <tpl fld="0" item="1"/>
        </tpls>
      </m>
      <n v="58048675.239999995" in="0">
        <tpls c="4">
          <tpl fld="6" item="4"/>
          <tpl fld="2" item="16"/>
          <tpl fld="3" item="9"/>
          <tpl fld="0" item="1"/>
        </tpls>
      </n>
      <n v="4385353.040000001" in="0">
        <tpls c="4">
          <tpl fld="6" item="4"/>
          <tpl fld="2" item="16"/>
          <tpl fld="3" item="8"/>
          <tpl fld="0" item="1"/>
        </tpls>
      </n>
      <n v="56922.39" in="0">
        <tpls c="3">
          <tpl fld="6" item="4"/>
          <tpl fld="1" item="18"/>
          <tpl fld="0" item="0"/>
        </tpls>
      </n>
      <n v="17331549.960000001" in="0">
        <tpls c="4">
          <tpl fld="6" item="4"/>
          <tpl fld="2" item="16"/>
          <tpl fld="3" item="0"/>
          <tpl fld="0" item="1"/>
        </tpls>
      </n>
      <m in="0">
        <tpls c="4">
          <tpl fld="6" item="4"/>
          <tpl fld="2" item="17"/>
          <tpl fld="3" item="5"/>
          <tpl fld="0" item="1"/>
        </tpls>
      </m>
      <n v="289583267.43000001" in="0">
        <tpls c="4">
          <tpl fld="6" item="4"/>
          <tpl fld="2" item="17"/>
          <tpl fld="3" item="1"/>
          <tpl fld="0" item="1"/>
        </tpls>
      </n>
      <n v="1094633.8400000001" in="0">
        <tpls c="4">
          <tpl fld="6" item="4"/>
          <tpl fld="2" item="17"/>
          <tpl fld="3" item="4"/>
          <tpl fld="0" item="1"/>
        </tpls>
      </n>
      <n v="17486361.399999999" in="0">
        <tpls c="4">
          <tpl fld="6" item="4"/>
          <tpl fld="2" item="17"/>
          <tpl fld="3" item="0"/>
          <tpl fld="0" item="1"/>
        </tpls>
      </n>
      <n v="3301698.7199999997" in="0">
        <tpls c="4">
          <tpl fld="6" item="4"/>
          <tpl fld="2" item="17"/>
          <tpl fld="3" item="8"/>
          <tpl fld="0" item="1"/>
        </tpls>
      </n>
      <n v="4919793.1800000006" in="0">
        <tpls c="4">
          <tpl fld="6" item="4"/>
          <tpl fld="2" item="17"/>
          <tpl fld="3" item="7"/>
          <tpl fld="0" item="1"/>
        </tpls>
      </n>
      <n v="61636181.00999999" in="0">
        <tpls c="4">
          <tpl fld="6" item="4"/>
          <tpl fld="2" item="17"/>
          <tpl fld="3" item="9"/>
          <tpl fld="0" item="1"/>
        </tpls>
      </n>
      <n v="26703013.830000002" in="0">
        <tpls c="4">
          <tpl fld="6" item="4"/>
          <tpl fld="2" item="17"/>
          <tpl fld="3" item="6"/>
          <tpl fld="0" item="1"/>
        </tpls>
      </n>
      <n v="1424536.4" in="0">
        <tpls c="4">
          <tpl fld="6" item="4"/>
          <tpl fld="2" item="17"/>
          <tpl fld="3" item="2"/>
          <tpl fld="0" item="1"/>
        </tpls>
      </n>
      <n v="130439225.39999999" in="0">
        <tpls c="4">
          <tpl fld="6" item="4"/>
          <tpl fld="2" item="17"/>
          <tpl fld="3" item="3"/>
          <tpl fld="0" item="1"/>
        </tpls>
      </n>
      <n v="55419.92" in="0">
        <tpls c="3">
          <tpl fld="6" item="4"/>
          <tpl fld="1" item="19"/>
          <tpl fld="0" item="0"/>
        </tpls>
      </n>
      <n v="62176059.870000005" in="0">
        <tpls c="4">
          <tpl fld="6" item="4"/>
          <tpl fld="2" item="18"/>
          <tpl fld="3" item="9"/>
          <tpl fld="0" item="1"/>
        </tpls>
      </n>
      <n v="1326387.55" in="0">
        <tpls c="4">
          <tpl fld="6" item="4"/>
          <tpl fld="2" item="18"/>
          <tpl fld="3" item="2"/>
          <tpl fld="0" item="1"/>
        </tpls>
      </n>
      <n v="18075359.609999999" in="0">
        <tpls c="4">
          <tpl fld="6" item="4"/>
          <tpl fld="2" item="18"/>
          <tpl fld="3" item="0"/>
          <tpl fld="0" item="1"/>
        </tpls>
      </n>
      <n v="133422454.22000001" in="0">
        <tpls c="4">
          <tpl fld="6" item="4"/>
          <tpl fld="2" item="18"/>
          <tpl fld="3" item="3"/>
          <tpl fld="0" item="1"/>
        </tpls>
      </n>
      <n v="56159.33" in="0">
        <tpls c="3">
          <tpl fld="6" item="4"/>
          <tpl fld="1" item="20"/>
          <tpl fld="0" item="0"/>
        </tpls>
      </n>
      <n v="27402847.879999999" in="0">
        <tpls c="4">
          <tpl fld="6" item="4"/>
          <tpl fld="2" item="18"/>
          <tpl fld="3" item="6"/>
          <tpl fld="0" item="1"/>
        </tpls>
      </n>
      <n v="293096700.41999996" in="0">
        <tpls c="4">
          <tpl fld="6" item="4"/>
          <tpl fld="2" item="18"/>
          <tpl fld="3" item="1"/>
          <tpl fld="0" item="1"/>
        </tpls>
      </n>
      <m in="0">
        <tpls c="4">
          <tpl fld="6" item="4"/>
          <tpl fld="2" item="18"/>
          <tpl fld="3" item="5"/>
          <tpl fld="0" item="1"/>
        </tpls>
      </m>
      <n v="5277013.78" in="0">
        <tpls c="4">
          <tpl fld="6" item="4"/>
          <tpl fld="2" item="18"/>
          <tpl fld="3" item="7"/>
          <tpl fld="0" item="1"/>
        </tpls>
      </n>
      <n v="29666.02" in="0">
        <tpls c="4">
          <tpl fld="6" item="4"/>
          <tpl fld="2" item="18"/>
          <tpl fld="3" item="4"/>
          <tpl fld="0" item="1"/>
        </tpls>
      </n>
      <n v="3331505.0500000007" in="0">
        <tpls c="4">
          <tpl fld="6" item="4"/>
          <tpl fld="2" item="18"/>
          <tpl fld="3" item="8"/>
          <tpl fld="0" item="1"/>
        </tpls>
      </n>
      <n v="31187464.580000002" in="0">
        <tpls c="4">
          <tpl fld="6" item="4"/>
          <tpl fld="2" item="19"/>
          <tpl fld="3" item="6"/>
          <tpl fld="0" item="1"/>
        </tpls>
      </n>
      <n v="56365.18" in="0">
        <tpls c="3">
          <tpl fld="6" item="4"/>
          <tpl fld="1" item="21"/>
          <tpl fld="0" item="0"/>
        </tpls>
      </n>
      <m in="0">
        <tpls c="4">
          <tpl fld="6" item="4"/>
          <tpl fld="2" item="19"/>
          <tpl fld="3" item="5"/>
          <tpl fld="0" item="1"/>
        </tpls>
      </m>
      <n v="3348665.4200000004" in="0">
        <tpls c="4">
          <tpl fld="6" item="4"/>
          <tpl fld="2" item="19"/>
          <tpl fld="3" item="8"/>
          <tpl fld="0" item="1"/>
        </tpls>
      </n>
      <n v="139187445.64000002" in="0">
        <tpls c="4">
          <tpl fld="6" item="4"/>
          <tpl fld="2" item="19"/>
          <tpl fld="3" item="3"/>
          <tpl fld="0" item="1"/>
        </tpls>
      </n>
      <n v="65602279.780000016" in="0">
        <tpls c="4">
          <tpl fld="6" item="4"/>
          <tpl fld="2" item="19"/>
          <tpl fld="3" item="9"/>
          <tpl fld="0" item="1"/>
        </tpls>
      </n>
      <n v="19138256.689999998" in="0">
        <tpls c="4">
          <tpl fld="6" item="4"/>
          <tpl fld="2" item="19"/>
          <tpl fld="3" item="0"/>
          <tpl fld="0" item="1"/>
        </tpls>
      </n>
      <n v="1458832.61" in="0">
        <tpls c="4">
          <tpl fld="6" item="4"/>
          <tpl fld="2" item="19"/>
          <tpl fld="3" item="2"/>
          <tpl fld="0" item="1"/>
        </tpls>
      </n>
      <n v="279011.82" in="0">
        <tpls c="4">
          <tpl fld="6" item="4"/>
          <tpl fld="2" item="19"/>
          <tpl fld="3" item="4"/>
          <tpl fld="0" item="1"/>
        </tpls>
      </n>
      <n v="6041036.7399999993" in="0">
        <tpls c="4">
          <tpl fld="6" item="4"/>
          <tpl fld="2" item="19"/>
          <tpl fld="3" item="7"/>
          <tpl fld="0" item="1"/>
        </tpls>
      </n>
      <n v="307397235.17999995" in="0">
        <tpls c="4">
          <tpl fld="6" item="4"/>
          <tpl fld="2" item="19"/>
          <tpl fld="3" item="1"/>
          <tpl fld="0" item="1"/>
        </tpls>
      </n>
      <n v="57353.58" in="0">
        <tpls c="3">
          <tpl fld="6" item="4"/>
          <tpl fld="1" item="22"/>
          <tpl fld="0" item="0"/>
        </tpls>
      </n>
      <n v="2726938.97" in="0">
        <tpls c="4">
          <tpl fld="6" item="4"/>
          <tpl fld="2" item="20"/>
          <tpl fld="3" item="8"/>
          <tpl fld="0" item="1"/>
        </tpls>
      </n>
      <n v="322377795.30999994" in="0">
        <tpls c="4">
          <tpl fld="6" item="4"/>
          <tpl fld="2" item="20"/>
          <tpl fld="3" item="1"/>
          <tpl fld="0" item="1"/>
        </tpls>
      </n>
      <n v="67767069.149999991" in="0">
        <tpls c="4">
          <tpl fld="6" item="4"/>
          <tpl fld="2" item="20"/>
          <tpl fld="3" item="9"/>
          <tpl fld="0" item="1"/>
        </tpls>
      </n>
      <n v="6424032.6099999994" in="0">
        <tpls c="4">
          <tpl fld="6" item="4"/>
          <tpl fld="2" item="20"/>
          <tpl fld="3" item="7"/>
          <tpl fld="0" item="1"/>
        </tpls>
      </n>
      <n v="144210638.71999997" in="0">
        <tpls c="4">
          <tpl fld="6" item="4"/>
          <tpl fld="2" item="20"/>
          <tpl fld="3" item="3"/>
          <tpl fld="0" item="1"/>
        </tpls>
      </n>
      <n v="773919.62" in="0">
        <tpls c="4">
          <tpl fld="6" item="4"/>
          <tpl fld="2" item="20"/>
          <tpl fld="3" item="4"/>
          <tpl fld="0" item="1"/>
        </tpls>
      </n>
      <n v="1636267.27" in="0">
        <tpls c="4">
          <tpl fld="6" item="4"/>
          <tpl fld="2" item="20"/>
          <tpl fld="3" item="2"/>
          <tpl fld="0" item="1"/>
        </tpls>
      </n>
      <n v="20167668.550000004" in="0">
        <tpls c="4">
          <tpl fld="6" item="4"/>
          <tpl fld="2" item="20"/>
          <tpl fld="3" item="0"/>
          <tpl fld="0" item="1"/>
        </tpls>
      </n>
      <n v="33133883.859999999" in="0">
        <tpls c="4">
          <tpl fld="6" item="4"/>
          <tpl fld="2" item="20"/>
          <tpl fld="3" item="6"/>
          <tpl fld="0" item="1"/>
        </tpls>
      </n>
      <m in="0">
        <tpls c="4">
          <tpl fld="6" item="4"/>
          <tpl fld="2" item="20"/>
          <tpl fld="3" item="5"/>
          <tpl fld="0" item="1"/>
        </tpls>
      </m>
      <n v="2554759.7400000002" in="0">
        <tpls c="4">
          <tpl fld="6" item="4"/>
          <tpl fld="2" item="21"/>
          <tpl fld="3" item="8"/>
          <tpl fld="0" item="1"/>
        </tpls>
      </n>
      <n v="76341441.730000004" in="0">
        <tpls c="4">
          <tpl fld="6" item="4"/>
          <tpl fld="2" item="21"/>
          <tpl fld="3" item="9"/>
          <tpl fld="0" item="1"/>
        </tpls>
      </n>
      <n v="21599648.259999998" in="0">
        <tpls c="4">
          <tpl fld="6" item="4"/>
          <tpl fld="2" item="21"/>
          <tpl fld="3" item="0"/>
          <tpl fld="0" item="1"/>
        </tpls>
      </n>
      <n v="7687382.1800000025" in="0">
        <tpls c="4">
          <tpl fld="6" item="4"/>
          <tpl fld="2" item="21"/>
          <tpl fld="3" item="7"/>
          <tpl fld="0" item="1"/>
        </tpls>
      </n>
      <n v="35001596.120000005" in="0">
        <tpls c="4">
          <tpl fld="6" item="4"/>
          <tpl fld="2" item="21"/>
          <tpl fld="3" item="6"/>
          <tpl fld="0" item="1"/>
        </tpls>
      </n>
      <n v="152086923.71999997" in="0">
        <tpls c="4">
          <tpl fld="6" item="4"/>
          <tpl fld="2" item="21"/>
          <tpl fld="3" item="3"/>
          <tpl fld="0" item="1"/>
        </tpls>
      </n>
      <n v="679451.98" in="0">
        <tpls c="4">
          <tpl fld="6" item="4"/>
          <tpl fld="2" item="21"/>
          <tpl fld="3" item="4"/>
          <tpl fld="0" item="1"/>
        </tpls>
      </n>
      <n v="351095288.98000008" in="0">
        <tpls c="4">
          <tpl fld="6" item="4"/>
          <tpl fld="2" item="21"/>
          <tpl fld="3" item="1"/>
          <tpl fld="0" item="1"/>
        </tpls>
      </n>
      <m in="0">
        <tpls c="4">
          <tpl fld="6" item="4"/>
          <tpl fld="2" item="21"/>
          <tpl fld="3" item="5"/>
          <tpl fld="0" item="1"/>
        </tpls>
      </m>
      <n v="4131942.13" in="0">
        <tpls c="4">
          <tpl fld="6" item="4"/>
          <tpl fld="2" item="21"/>
          <tpl fld="3" item="2"/>
          <tpl fld="0" item="1"/>
        </tpls>
      </n>
      <n v="58678.97" in="0">
        <tpls c="3">
          <tpl fld="6" item="4"/>
          <tpl fld="1" item="23"/>
          <tpl fld="0" item="0"/>
        </tpls>
      </n>
      <n v="35786019.839999989" in="0">
        <tpls c="4">
          <tpl fld="6" item="4"/>
          <tpl fld="2" item="22"/>
          <tpl fld="3" item="6"/>
          <tpl fld="0" item="1"/>
        </tpls>
      </n>
      <n v="259129.61" in="0">
        <tpls c="4">
          <tpl fld="6" item="4"/>
          <tpl fld="2" item="22"/>
          <tpl fld="3" item="4"/>
          <tpl fld="0" item="1"/>
        </tpls>
      </n>
      <n v="2778776.54" in="0">
        <tpls c="4">
          <tpl fld="6" item="4"/>
          <tpl fld="2" item="22"/>
          <tpl fld="3" item="8"/>
          <tpl fld="0" item="1"/>
        </tpls>
      </n>
      <n v="22371397.240000002" in="0">
        <tpls c="4">
          <tpl fld="6" item="4"/>
          <tpl fld="2" item="22"/>
          <tpl fld="3" item="0"/>
          <tpl fld="0" item="1"/>
        </tpls>
      </n>
      <n v="81247236.909999996" in="0">
        <tpls c="4">
          <tpl fld="6" item="4"/>
          <tpl fld="2" item="22"/>
          <tpl fld="3" item="9"/>
          <tpl fld="0" item="1"/>
        </tpls>
      </n>
      <n v="2204024.2399999998" in="0">
        <tpls c="4">
          <tpl fld="6" item="4"/>
          <tpl fld="2" item="22"/>
          <tpl fld="3" item="2"/>
          <tpl fld="0" item="1"/>
        </tpls>
      </n>
      <n v="375941248.95999992" in="0">
        <tpls c="4">
          <tpl fld="6" item="4"/>
          <tpl fld="2" item="22"/>
          <tpl fld="3" item="1"/>
          <tpl fld="0" item="1"/>
        </tpls>
      </n>
      <n v="162071022.69" in="0">
        <tpls c="4">
          <tpl fld="6" item="4"/>
          <tpl fld="2" item="22"/>
          <tpl fld="3" item="3"/>
          <tpl fld="0" item="1"/>
        </tpls>
      </n>
      <n v="7961536.2199999997" in="0">
        <tpls c="4">
          <tpl fld="6" item="4"/>
          <tpl fld="2" item="22"/>
          <tpl fld="3" item="7"/>
          <tpl fld="0" item="1"/>
        </tpls>
      </n>
      <m in="0">
        <tpls c="4">
          <tpl fld="6" item="4"/>
          <tpl fld="2" item="22"/>
          <tpl fld="3" item="5"/>
          <tpl fld="0" item="1"/>
        </tpls>
      </m>
      <n v="58998.07" in="0">
        <tpls c="3">
          <tpl fld="6" item="4"/>
          <tpl fld="1" item="24"/>
          <tpl fld="0" item="0"/>
        </tpls>
      </n>
      <n v="41094939.279999994" in="0">
        <tpls c="4">
          <tpl fld="6" item="4"/>
          <tpl fld="2" item="23"/>
          <tpl fld="3" item="6"/>
          <tpl fld="0" item="1"/>
        </tpls>
      </n>
      <n v="25448573.82" in="0">
        <tpls c="4">
          <tpl fld="6" item="4"/>
          <tpl fld="2" item="23"/>
          <tpl fld="3" item="0"/>
          <tpl fld="0" item="1"/>
        </tpls>
      </n>
      <m in="0">
        <tpls c="4">
          <tpl fld="6" item="4"/>
          <tpl fld="2" item="23"/>
          <tpl fld="3" item="5"/>
          <tpl fld="0" item="1"/>
        </tpls>
      </m>
      <n v="59178.73" in="0">
        <tpls c="3">
          <tpl fld="6" item="4"/>
          <tpl fld="1" item="25"/>
          <tpl fld="0" item="0"/>
        </tpls>
      </n>
      <n v="4154133.1000000015" in="0">
        <tpls c="4">
          <tpl fld="6" item="4"/>
          <tpl fld="2" item="23"/>
          <tpl fld="3" item="8"/>
          <tpl fld="0" item="1"/>
        </tpls>
      </n>
      <n v="9532.31" in="0">
        <tpls c="4">
          <tpl fld="6" item="4"/>
          <tpl fld="2" item="23"/>
          <tpl fld="3" item="4"/>
          <tpl fld="0" item="1"/>
        </tpls>
      </n>
      <n v="175921415.55000004" in="0">
        <tpls c="4">
          <tpl fld="6" item="4"/>
          <tpl fld="2" item="23"/>
          <tpl fld="3" item="3"/>
          <tpl fld="0" item="1"/>
        </tpls>
      </n>
      <n v="8903546.2200000007" in="0">
        <tpls c="4">
          <tpl fld="6" item="4"/>
          <tpl fld="2" item="23"/>
          <tpl fld="3" item="7"/>
          <tpl fld="0" item="1"/>
        </tpls>
      </n>
      <n v="90611463.090000004" in="0">
        <tpls c="4">
          <tpl fld="6" item="4"/>
          <tpl fld="2" item="23"/>
          <tpl fld="3" item="9"/>
          <tpl fld="0" item="1"/>
        </tpls>
      </n>
      <n v="404926092.22000003" in="0">
        <tpls c="4">
          <tpl fld="6" item="4"/>
          <tpl fld="2" item="23"/>
          <tpl fld="3" item="1"/>
          <tpl fld="0" item="1"/>
        </tpls>
      </n>
      <n v="2475612.8299999996" in="0">
        <tpls c="4">
          <tpl fld="6" item="4"/>
          <tpl fld="2" item="23"/>
          <tpl fld="3" item="2"/>
          <tpl fld="0" item="1"/>
        </tpls>
      </n>
      <n v="104665559.3" in="0">
        <tpls c="4">
          <tpl fld="6" item="4"/>
          <tpl fld="2" item="24"/>
          <tpl fld="3" item="9"/>
          <tpl fld="0" item="1"/>
        </tpls>
      </n>
      <n v="29873012.619999997" in="0">
        <tpls c="4">
          <tpl fld="6" item="4"/>
          <tpl fld="2" item="24"/>
          <tpl fld="3" item="0"/>
          <tpl fld="0" item="1"/>
        </tpls>
      </n>
      <n v="4846908.12" in="0">
        <tpls c="4">
          <tpl fld="6" item="4"/>
          <tpl fld="2" item="24"/>
          <tpl fld="3" item="8"/>
          <tpl fld="0" item="1"/>
        </tpls>
      </n>
      <n v="184324910.89999998" in="0">
        <tpls c="4">
          <tpl fld="6" item="4"/>
          <tpl fld="2" item="24"/>
          <tpl fld="3" item="3"/>
          <tpl fld="0" item="1"/>
        </tpls>
      </n>
      <n v="10072583.179999998" in="0">
        <tpls c="4">
          <tpl fld="6" item="4"/>
          <tpl fld="2" item="24"/>
          <tpl fld="3" item="7"/>
          <tpl fld="0" item="1"/>
        </tpls>
      </n>
      <n v="47311355.289999992" in="0">
        <tpls c="4">
          <tpl fld="6" item="4"/>
          <tpl fld="2" item="24"/>
          <tpl fld="3" item="6"/>
          <tpl fld="0" item="1"/>
        </tpls>
      </n>
      <n v="450021606.44" in="0">
        <tpls c="4">
          <tpl fld="6" item="4"/>
          <tpl fld="2" item="24"/>
          <tpl fld="3" item="1"/>
          <tpl fld="0" item="1"/>
        </tpls>
      </n>
      <m in="0">
        <tpls c="4">
          <tpl fld="6" item="4"/>
          <tpl fld="2" item="24"/>
          <tpl fld="3" item="5"/>
          <tpl fld="0" item="1"/>
        </tpls>
      </m>
      <m>
        <tpls c="4">
          <tpl fld="6" item="4"/>
          <tpl fld="2" item="24"/>
          <tpl fld="3" item="4"/>
          <tpl fld="0" item="1"/>
        </tpls>
      </m>
      <n v="2779282.3400000003" in="0">
        <tpls c="4">
          <tpl fld="6" item="4"/>
          <tpl fld="2" item="24"/>
          <tpl fld="3" item="2"/>
          <tpl fld="0" item="1"/>
        </tpls>
      </n>
      <n v="59641.81" in="0">
        <tpls c="3">
          <tpl fld="6" item="4"/>
          <tpl fld="1" item="26"/>
          <tpl fld="0" item="0"/>
        </tpls>
      </n>
      <n v="31372071.319999989" in="0">
        <tpls c="4">
          <tpl fld="6" item="4"/>
          <tpl fld="2" item="25"/>
          <tpl fld="3" item="0"/>
          <tpl fld="0" item="1"/>
        </tpls>
      </n>
      <n v="181109329.53999999" in="0">
        <tpls c="4">
          <tpl fld="6" item="4"/>
          <tpl fld="2" item="25"/>
          <tpl fld="3" item="3"/>
          <tpl fld="0" item="1"/>
        </tpls>
      </n>
      <n v="115844095.68000001" in="0">
        <tpls c="4">
          <tpl fld="6" item="4"/>
          <tpl fld="2" item="25"/>
          <tpl fld="3" item="9"/>
          <tpl fld="0" item="1"/>
        </tpls>
      </n>
      <m>
        <tpls c="4">
          <tpl fld="6" item="4"/>
          <tpl fld="2" item="25"/>
          <tpl fld="3" item="4"/>
          <tpl fld="0" item="1"/>
        </tpls>
      </m>
      <n v="10003647.35" in="0">
        <tpls c="4">
          <tpl fld="6" item="4"/>
          <tpl fld="2" item="25"/>
          <tpl fld="3" item="7"/>
          <tpl fld="0" item="1"/>
        </tpls>
      </n>
      <n v="46126070.510000005" in="0">
        <tpls c="4">
          <tpl fld="6" item="4"/>
          <tpl fld="2" item="25"/>
          <tpl fld="3" item="6"/>
          <tpl fld="0" item="1"/>
        </tpls>
      </n>
      <n v="11246952.479999999" in="0">
        <tpls c="4">
          <tpl fld="6" item="4"/>
          <tpl fld="2" item="25"/>
          <tpl fld="3" item="2"/>
          <tpl fld="0" item="1"/>
        </tpls>
      </n>
      <m in="0">
        <tpls c="4">
          <tpl fld="6" item="4"/>
          <tpl fld="2" item="25"/>
          <tpl fld="3" item="5"/>
          <tpl fld="0" item="1"/>
        </tpls>
      </m>
      <n v="4659047.07" in="0">
        <tpls c="4">
          <tpl fld="6" item="4"/>
          <tpl fld="2" item="25"/>
          <tpl fld="3" item="8"/>
          <tpl fld="0" item="1"/>
        </tpls>
      </n>
      <n v="461595479.49000007" in="0">
        <tpls c="4">
          <tpl fld="6" item="4"/>
          <tpl fld="2" item="25"/>
          <tpl fld="3" item="1"/>
          <tpl fld="0" item="1"/>
        </tpls>
      </n>
      <n v="57964.39" in="0">
        <tpls c="3">
          <tpl fld="6" item="4"/>
          <tpl fld="1" item="27"/>
          <tpl fld="0" item="0"/>
        </tpls>
      </n>
      <n v="58303.12" in="0">
        <tpls c="3">
          <tpl fld="6" item="4"/>
          <tpl fld="1" item="28"/>
          <tpl fld="0" item="0"/>
        </tpls>
      </n>
      <n v="59718.8" in="0">
        <tpls c="3">
          <tpl fld="6" item="4"/>
          <tpl fld="1" item="29"/>
          <tpl fld="0" item="0"/>
        </tpls>
      </n>
      <n v="60140.53" in="0">
        <tpls c="3">
          <tpl fld="6" item="4"/>
          <tpl fld="1" item="1"/>
          <tpl fld="0" item="0"/>
        </tpls>
      </n>
      <n v="60324.89" in="0">
        <tpls c="3">
          <tpl fld="6" item="4"/>
          <tpl fld="1" item="0"/>
          <tpl fld="0" item="0"/>
        </tpls>
      </n>
    </entries>
    <queryCache count="720">
      <query mdx="[Measures].[Enr]">
        <tpls c="1">
          <tpl fld="0" item="0"/>
        </tpls>
      </query>
      <query mdx="[Measures].[Exp]">
        <tpls c="1">
          <tpl fld="0" item="1"/>
        </tpls>
      </query>
      <query mdx="[Enrollment].[SchoolYear].[2024-25]">
        <tpls c="1">
          <tpl fld="1" item="0"/>
        </tpls>
      </query>
      <query mdx="[Enrollment].[SchoolYear].[2023-24]">
        <tpls c="1">
          <tpl fld="1" item="1"/>
        </tpls>
      </query>
      <query mdx="[Enrollment].[SchoolYear].[1999-00]">
        <tpls c="1">
          <tpl fld="1" item="2"/>
        </tpls>
      </query>
      <query mdx="[Enrollment].[SchoolYear].[1995-96]">
        <tpls c="1">
          <tpl fld="1" item="3"/>
        </tpls>
      </query>
      <query mdx="[Expenditures].[ProgramGroupTitle].[All Programs]"/>
      <query mdx="[Expenditures].[SchoolYear].[2023-24]">
        <tpls c="1">
          <tpl fld="2" item="0"/>
        </tpls>
      </query>
      <query mdx="[Expenditures].[ProgramGroupTitle].[Vocational Ed Instruction]">
        <tpls c="1">
          <tpl fld="3" item="0"/>
        </tpls>
      </query>
      <query mdx="[Expenditures].[ProgramGroupTitle].[Regular Instruction]">
        <tpls c="1">
          <tpl fld="3" item="1"/>
        </tpls>
      </query>
      <query mdx="[Expenditures].[ProgramGroupTitle].[Community Services]">
        <tpls c="1">
          <tpl fld="3" item="2"/>
        </tpls>
      </query>
      <query mdx="[Expenditures].[ProgramGroupTitle].[Support Services]">
        <tpls c="1">
          <tpl fld="3" item="3"/>
        </tpls>
      </query>
      <query mdx="[Expenditures].[ProgramGroupTitle].[Federal Stimulus]">
        <tpls c="1">
          <tpl fld="3" item="4"/>
        </tpls>
      </query>
      <query mdx="[Expenditures].[ProgramGroupTitle].[Skills Centers Instruction]">
        <tpls c="1">
          <tpl fld="3" item="5"/>
        </tpls>
      </query>
      <query mdx="[Expenditures].[ProgramGroupTitle].[Remediation/LAP/Title I, etc.]">
        <tpls c="1">
          <tpl fld="3" item="6"/>
        </tpls>
      </query>
      <query mdx="[Expenditures].[ProgramGroupTitle].[Bilingual/Head Start/Indian Ed, etc.]">
        <tpls c="1">
          <tpl fld="3" item="7"/>
        </tpls>
      </query>
      <query mdx="[Expenditures].[ProgramGroupTitle].[Other Instructional Programs]">
        <tpls c="1">
          <tpl fld="3" item="8"/>
        </tpls>
      </query>
      <query mdx="[Expenditures].[ProgramGroupTitle].[Special Ed Instruction]">
        <tpls c="1">
          <tpl fld="3" item="9"/>
        </tpls>
      </query>
      <query mdx="[Enrollment].[SchoolYear].[1996-97]">
        <tpls c="1">
          <tpl fld="1" item="4"/>
        </tpls>
      </query>
      <query mdx="[Enrollment].[SchoolYear].[2000-01]">
        <tpls c="1">
          <tpl fld="1" item="5"/>
        </tpls>
      </query>
      <query mdx="[Enrollment].[SchoolYear].[2001-02]">
        <tpls c="1">
          <tpl fld="1" item="6"/>
        </tpls>
      </query>
      <query mdx="[Enrollment].[SchoolYear].[1997-98]">
        <tpls c="1">
          <tpl fld="1" item="7"/>
        </tpls>
      </query>
      <query mdx="[Enrollment].[SchoolYear].[2002-03]">
        <tpls c="1">
          <tpl fld="1" item="8"/>
        </tpls>
      </query>
      <query mdx="[Enrollment].[SchoolYear].[1998-99]">
        <tpls c="1">
          <tpl fld="1" item="9"/>
        </tpls>
      </query>
      <query mdx="[Enrollment].[SchoolYear].[2003-04]">
        <tpls c="1">
          <tpl fld="1" item="10"/>
        </tpls>
      </query>
      <query mdx="[Enrollment].[SchoolYear].[2004-05]">
        <tpls c="1">
          <tpl fld="1" item="11"/>
        </tpls>
      </query>
      <query mdx="[Enrollment].[SchoolYear].[2005-06]">
        <tpls c="1">
          <tpl fld="1" item="12"/>
        </tpls>
      </query>
      <query mdx="[Enrollment].[SchoolYear].[2006-07]">
        <tpls c="1">
          <tpl fld="1" item="13"/>
        </tpls>
      </query>
      <query mdx="[Enrollment].[SchoolYear].[2007-08]">
        <tpls c="1">
          <tpl fld="1" item="14"/>
        </tpls>
      </query>
      <query mdx="[Enrollment].[SchoolYear].[2008-09]">
        <tpls c="1">
          <tpl fld="1" item="15"/>
        </tpls>
      </query>
      <query mdx="[Enrollment].[SchoolYear].[2009-10]">
        <tpls c="1">
          <tpl fld="1" item="16"/>
        </tpls>
      </query>
      <query mdx="[Enrollment].[SchoolYear].[2010-11]">
        <tpls c="1">
          <tpl fld="1" item="17"/>
        </tpls>
      </query>
      <query mdx="[Enrollment].[SchoolYear].[2011-12]">
        <tpls c="1">
          <tpl fld="1" item="18"/>
        </tpls>
      </query>
      <query mdx="[Enrollment].[SchoolYear].[2012-13]">
        <tpls c="1">
          <tpl fld="1" item="19"/>
        </tpls>
      </query>
      <query mdx="[Enrollment].[SchoolYear].[2013-14]">
        <tpls c="1">
          <tpl fld="1" item="20"/>
        </tpls>
      </query>
      <query mdx="[Enrollment].[SchoolYear].[2014-15]">
        <tpls c="1">
          <tpl fld="1" item="21"/>
        </tpls>
      </query>
      <query mdx="[Enrollment].[SchoolYear].[2015-16]">
        <tpls c="1">
          <tpl fld="1" item="22"/>
        </tpls>
      </query>
      <query mdx="[Enrollment].[SchoolYear].[2016-17]">
        <tpls c="1">
          <tpl fld="1" item="23"/>
        </tpls>
      </query>
      <query mdx="[Enrollment].[SchoolYear].[2017-18]">
        <tpls c="1">
          <tpl fld="1" item="24"/>
        </tpls>
      </query>
      <query mdx="[Enrollment].[SchoolYear].[2018-19]">
        <tpls c="1">
          <tpl fld="1" item="25"/>
        </tpls>
      </query>
      <query mdx="[Enrollment].[SchoolYear].[2019-20]">
        <tpls c="1">
          <tpl fld="1" item="26"/>
        </tpls>
      </query>
      <query mdx="[Enrollment].[SchoolYear].[2020-21]">
        <tpls c="1">
          <tpl fld="1" item="27"/>
        </tpls>
      </query>
      <query mdx="[Enrollment].[SchoolYear].[2021-22]">
        <tpls c="1">
          <tpl fld="1" item="28"/>
        </tpls>
      </query>
      <query mdx="[Enrollment].[SchoolYear].[2022-23]">
        <tpls c="1">
          <tpl fld="1" item="29"/>
        </tpls>
      </query>
      <query mdx="[Enrollment].[DistTitle].[Aberdeen]">
        <tpls c="1">
          <tpl fld="4" item="0"/>
        </tpls>
      </query>
      <query mdx="[Enrollment].[DistTitle].[Bainbridge Island]">
        <tpls c="1">
          <tpl fld="4" item="1"/>
        </tpls>
      </query>
      <query mdx="[Enrollment].[DistTitle].[Lyle]">
        <tpls c="1">
          <tpl fld="4" item="2"/>
        </tpls>
      </query>
      <query mdx="[Enrollment].[DistTitle].[Vancouver]">
        <tpls c="1">
          <tpl fld="4" item="3"/>
        </tpls>
      </query>
      <query mdx="[Enrollment].[DistTitle].[Manson]">
        <tpls c="1">
          <tpl fld="4" item="4"/>
        </tpls>
      </query>
      <query mdx="[Enrollment].[DistTitle].[Toutle Lake]">
        <tpls c="1">
          <tpl fld="4" item="5"/>
        </tpls>
      </query>
      <query mdx="[Enrollment].[DistTitle].[Sumner]">
        <tpls c="1">
          <tpl fld="4" item="6"/>
        </tpls>
      </query>
      <query mdx="[Enrollment].[DistTitle].[Orchard Prairie]">
        <tpls c="1">
          <tpl fld="4" item="7"/>
        </tpls>
      </query>
      <query mdx="[Enrollment].[DistTitle].[North Thurston]">
        <tpls c="1">
          <tpl fld="4" item="8"/>
        </tpls>
      </query>
      <query mdx="[Enrollment].[DistTitle].[Onion Creek]">
        <tpls c="1">
          <tpl fld="4" item="9"/>
        </tpls>
      </query>
      <query mdx="[Enrollment].[DistTitle].[St. John]">
        <tpls c="1">
          <tpl fld="4" item="10"/>
        </tpls>
      </query>
      <query mdx="[Enrollment].[DistTitle].[Ocosta]">
        <tpls c="1">
          <tpl fld="4" item="11"/>
        </tpls>
      </query>
      <query mdx="[Enrollment].[DistTitle].[Waitsburg]">
        <tpls c="1">
          <tpl fld="4" item="12"/>
        </tpls>
      </query>
      <query mdx="[Enrollment].[DistTitle].[Port Townsend]">
        <tpls c="1">
          <tpl fld="4" item="13"/>
        </tpls>
      </query>
      <query mdx="[Enrollment].[DistTitle].[Seattle]">
        <tpls c="1">
          <tpl fld="4" item="14"/>
        </tpls>
      </query>
      <query mdx="[Enrollment].[DistTitle].[Central Kitsap]">
        <tpls c="1">
          <tpl fld="4" item="15"/>
        </tpls>
      </query>
      <query mdx="[Enrollment].[DistTitle].[Lind]">
        <tpls c="1">
          <tpl fld="4" item="16"/>
        </tpls>
      </query>
      <query mdx="[Enrollment].[DistTitle].[Mercer Island]">
        <tpls c="1">
          <tpl fld="4" item="17"/>
        </tpls>
      </query>
      <query mdx="[Enrollment].[DistTitle].[Roosevelt]">
        <tpls c="1">
          <tpl fld="4" item="18"/>
        </tpls>
      </query>
      <query mdx="[Enrollment].[DistTitle].[Queets-Clearwater]">
        <tpls c="1">
          <tpl fld="4" item="19"/>
        </tpls>
      </query>
      <query mdx="[Enrollment].[DistTitle].[East Valley (Spokane)]">
        <tpls c="1">
          <tpl fld="4" item="20"/>
        </tpls>
      </query>
      <query mdx="[Enrollment].[DistTitle].[Riverside]">
        <tpls c="1">
          <tpl fld="4" item="21"/>
        </tpls>
      </query>
      <query mdx="[Enrollment].[DistTitle].[Everett]">
        <tpls c="1">
          <tpl fld="4" item="22"/>
        </tpls>
      </query>
      <query mdx="[Enrollment].[DistTitle].[Finley]">
        <tpls c="1">
          <tpl fld="4" item="23"/>
        </tpls>
      </query>
      <query mdx="[Enrollment].[DistTitle].[Palouse]">
        <tpls c="1">
          <tpl fld="4" item="24"/>
        </tpls>
      </query>
      <query mdx="[Enrollment].[DistTitle].[Chimacum]">
        <tpls c="1">
          <tpl fld="4" item="25"/>
        </tpls>
      </query>
      <query mdx="[Enrollment].[DistTitle].[Quileute Tribal]">
        <tpls c="1">
          <tpl fld="4" item="26"/>
        </tpls>
      </query>
      <query mdx="[Enrollment].[DistTitle].[Coupeville]">
        <tpls c="1">
          <tpl fld="4" item="27"/>
        </tpls>
      </query>
      <query mdx="[Enrollment].[DistTitle].[Concrete]">
        <tpls c="1">
          <tpl fld="4" item="28"/>
        </tpls>
      </query>
      <query mdx="[Enrollment].[DistTitle].[Lynden]">
        <tpls c="1">
          <tpl fld="4" item="29"/>
        </tpls>
      </query>
      <query mdx="[Enrollment].[DistTitle].[Mount Pleasant]">
        <tpls c="1">
          <tpl fld="4" item="30"/>
        </tpls>
      </query>
      <query mdx="[Enrollment].[DistTitle].[Pinnacles Prep Charter]">
        <tpls c="1">
          <tpl fld="4" item="31"/>
        </tpls>
      </query>
      <query mdx="[Enrollment].[DistTitle].[Mukilteo]">
        <tpls c="1">
          <tpl fld="4" item="32"/>
        </tpls>
      </query>
      <query mdx="[Enrollment].[DistTitle].[Castle Rock]">
        <tpls c="1">
          <tpl fld="4" item="33"/>
        </tpls>
      </query>
      <query mdx="[Enrollment].[DistTitle].[Shoreline]">
        <tpls c="1">
          <tpl fld="4" item="34"/>
        </tpls>
      </query>
      <query mdx="[Enrollment].[DistTitle].[Lumen Charter]">
        <tpls c="1">
          <tpl fld="4" item="35"/>
        </tpls>
      </query>
      <query mdx="[Enrollment].[DistTitle].[Kiona-Benton City]">
        <tpls c="1">
          <tpl fld="4" item="36"/>
        </tpls>
      </query>
      <query mdx="[Enrollment].[DistTitle].[Lake Washington]">
        <tpls c="1">
          <tpl fld="4" item="37"/>
        </tpls>
      </query>
      <query mdx="[Enrollment].[DistTitle].[Republic]">
        <tpls c="1">
          <tpl fld="4" item="38"/>
        </tpls>
      </query>
      <query mdx="[Enrollment].[DistTitle].[Rosalia]">
        <tpls c="1">
          <tpl fld="4" item="39"/>
        </tpls>
      </query>
      <query mdx="[Enrollment].[DistTitle].[Orondo]">
        <tpls c="1">
          <tpl fld="4" item="40"/>
        </tpls>
      </query>
      <query mdx="[Enrollment].[DistTitle].[Kahlotus]">
        <tpls c="1">
          <tpl fld="4" item="41"/>
        </tpls>
      </query>
      <query mdx="[Enrollment].[DistTitle].[Satsop]">
        <tpls c="1">
          <tpl fld="4" item="42"/>
        </tpls>
      </query>
      <query mdx="[Enrollment].[DistTitle].[Ocean Beach]">
        <tpls c="1">
          <tpl fld="4" item="43"/>
        </tpls>
      </query>
      <query mdx="[Enrollment].[DistTitle].[Summit Atlas Charter]">
        <tpls c="1">
          <tpl fld="4" item="44"/>
        </tpls>
      </query>
      <query mdx="[Enrollment].[DistTitle].[Damman]">
        <tpls c="1">
          <tpl fld="4" item="45"/>
        </tpls>
      </query>
      <query mdx="[Enrollment].[DistTitle].[Royal]">
        <tpls c="1">
          <tpl fld="4" item="46"/>
        </tpls>
      </query>
      <query mdx="[Enrollment].[DistTitle].[Newport]">
        <tpls c="1">
          <tpl fld="4" item="47"/>
        </tpls>
      </query>
      <query mdx="[Enrollment].[DistTitle].[Centralia]">
        <tpls c="1">
          <tpl fld="4" item="48"/>
        </tpls>
      </query>
      <query mdx="[Enrollment].[DistTitle].[Valley]">
        <tpls c="1">
          <tpl fld="4" item="49"/>
        </tpls>
      </query>
      <query mdx="[Enrollment].[DistTitle].[Summit Olympus Charter]">
        <tpls c="1">
          <tpl fld="4" item="50"/>
        </tpls>
      </query>
      <query mdx="[Enrollment].[DistTitle].[Morton]">
        <tpls c="1">
          <tpl fld="4" item="51"/>
        </tpls>
      </query>
      <query mdx="[Enrollment].[DistTitle].[Omak]">
        <tpls c="1">
          <tpl fld="4" item="52"/>
        </tpls>
      </query>
      <query mdx="[Enrollment].[DistTitle].[Pullman]">
        <tpls c="1">
          <tpl fld="4" item="53"/>
        </tpls>
      </query>
      <query mdx="[Enrollment].[DistTitle].[San Juan Island]">
        <tpls c="1">
          <tpl fld="4" item="54"/>
        </tpls>
      </query>
      <query mdx="[Enrollment].[DistTitle].[Spokane Intl Acad Charter]">
        <tpls c="1">
          <tpl fld="4" item="55"/>
        </tpls>
      </query>
      <query mdx="[Enrollment].[DistTitle].[Suquamish Tribal]">
        <tpls c="1">
          <tpl fld="4" item="56"/>
        </tpls>
      </query>
      <query mdx="[Enrollment].[DistTitle].[Toppenish]">
        <tpls c="1">
          <tpl fld="4" item="57"/>
        </tpls>
      </query>
      <query mdx="[Enrollment].[DistTitle].[Kent]">
        <tpls c="1">
          <tpl fld="4" item="58"/>
        </tpls>
      </query>
      <query mdx="[Enrollment].[DistTitle].[Liberty]">
        <tpls c="1">
          <tpl fld="4" item="59"/>
        </tpls>
      </query>
      <query mdx="[Enrollment].[DistTitle].[Snohomish]">
        <tpls c="1">
          <tpl fld="4" item="60"/>
        </tpls>
      </query>
      <query mdx="[Enrollment].[DistTitle].[Tahoma]">
        <tpls c="1">
          <tpl fld="4" item="61"/>
        </tpls>
      </query>
      <query mdx="[Enrollment].[DistTitle].[Grandview]">
        <tpls c="1">
          <tpl fld="4" item="62"/>
        </tpls>
      </query>
      <query mdx="[Enrollment].[DistTitle].[Granger]">
        <tpls c="1">
          <tpl fld="4" item="63"/>
        </tpls>
      </query>
      <query mdx="[Enrollment].[DistTitle].[Impact-Commencement Bay Elementary Charter]">
        <tpls c="1">
          <tpl fld="4" item="64"/>
        </tpls>
      </query>
      <query mdx="[Enrollment].[DistTitle].[Tumwater]">
        <tpls c="1">
          <tpl fld="4" item="65"/>
        </tpls>
      </query>
      <query mdx="[Enrollment].[DistTitle].[Quincy]">
        <tpls c="1">
          <tpl fld="4" item="66"/>
        </tpls>
      </query>
      <query mdx="[Enrollment].[DistTitle].[Kettle Falls]">
        <tpls c="1">
          <tpl fld="4" item="67"/>
        </tpls>
      </query>
      <query mdx="[Enrollment].[DistTitle].[Yakama Nation Tribal]">
        <tpls c="1">
          <tpl fld="4" item="68"/>
        </tpls>
      </query>
      <query mdx="[Enrollment].[DistTitle].[Garfield]">
        <tpls c="1">
          <tpl fld="4" item="69"/>
        </tpls>
      </query>
      <query mdx="[Enrollment].[DistTitle].[Ephrata]">
        <tpls c="1">
          <tpl fld="4" item="70"/>
        </tpls>
      </query>
      <query mdx="[Enrollment].[DistTitle].[Bremerton]">
        <tpls c="1">
          <tpl fld="4" item="71"/>
        </tpls>
      </query>
      <query mdx="[Enrollment].[DistTitle].[Clarkston]">
        <tpls c="1">
          <tpl fld="4" item="72"/>
        </tpls>
      </query>
      <query mdx="[Enrollment].[DistTitle].[Pioneer]">
        <tpls c="1">
          <tpl fld="4" item="73"/>
        </tpls>
      </query>
      <query mdx="[Enrollment].[DistTitle].[Cape Flattery]">
        <tpls c="1">
          <tpl fld="4" item="74"/>
        </tpls>
      </query>
      <query mdx="[Enrollment].[DistTitle].[Endicott]">
        <tpls c="1">
          <tpl fld="4" item="75"/>
        </tpls>
      </query>
      <query mdx="[Enrollment].[DistTitle].[Camas]">
        <tpls c="1">
          <tpl fld="4" item="76"/>
        </tpls>
      </query>
      <query mdx="[Enrollment].[DistTitle].[Star]">
        <tpls c="1">
          <tpl fld="4" item="77"/>
        </tpls>
      </query>
      <query mdx="[Enrollment].[DistTitle].[Wilbur]">
        <tpls c="1">
          <tpl fld="4" item="78"/>
        </tpls>
      </query>
      <query mdx="[Enrollment].[DistTitle].[Eatonville]">
        <tpls c="1">
          <tpl fld="4" item="79"/>
        </tpls>
      </query>
      <query mdx="[Enrollment].[DistTitle].[Highland]">
        <tpls c="1">
          <tpl fld="4" item="80"/>
        </tpls>
      </query>
      <query mdx="[Enrollment].[DistTitle].[Oakville]">
        <tpls c="1">
          <tpl fld="4" item="81"/>
        </tpls>
      </query>
      <query mdx="[Enrollment].[DistTitle].[Arlington]">
        <tpls c="1">
          <tpl fld="4" item="82"/>
        </tpls>
      </query>
      <query mdx="[Enrollment].[DistTitle].[Skykomish]">
        <tpls c="1">
          <tpl fld="4" item="83"/>
        </tpls>
      </query>
      <query mdx="[Enrollment].[DistTitle].[Hockinson]">
        <tpls c="1">
          <tpl fld="4" item="84"/>
        </tpls>
      </query>
      <query mdx="[Enrollment].[DistTitle].[Sprague]">
        <tpls c="1">
          <tpl fld="4" item="85"/>
        </tpls>
      </query>
      <query mdx="[Enrollment].[DistTitle].[Pomeroy]">
        <tpls c="1">
          <tpl fld="4" item="86"/>
        </tpls>
      </query>
      <query mdx="[Enrollment].[DistTitle].[Mabton]">
        <tpls c="1">
          <tpl fld="4" item="87"/>
        </tpls>
      </query>
      <query mdx="[Enrollment].[DistTitle].[Curlew]">
        <tpls c="1">
          <tpl fld="4" item="88"/>
        </tpls>
      </query>
      <query mdx="[Enrollment].[DistTitle].[Sunnyside]">
        <tpls c="1">
          <tpl fld="4" item="89"/>
        </tpls>
      </query>
      <query mdx="[Enrollment].[DistTitle].[Lacrosse]">
        <tpls c="1">
          <tpl fld="4" item="90"/>
        </tpls>
      </query>
      <query mdx="[Enrollment].[DistTitle].[Pateros]">
        <tpls c="1">
          <tpl fld="4" item="91"/>
        </tpls>
      </query>
      <query mdx="[Enrollment].[DistTitle].[Naselle-Grays River Valley]">
        <tpls c="1">
          <tpl fld="4" item="92"/>
        </tpls>
      </query>
      <query mdx="[Expenditures].[DistTitle].[Quincy]">
        <tpls c="1">
          <tpl fld="5" item="0"/>
        </tpls>
      </query>
      <query mdx="[Enrollment].[DistTitle].[Brinnon]">
        <tpls c="1">
          <tpl fld="4" item="93"/>
        </tpls>
      </query>
      <query mdx="[Expenditures].[DistTitle].[Sunnyside]">
        <tpls c="1">
          <tpl fld="5" item="1"/>
        </tpls>
      </query>
      <query mdx="[Enrollment].[DistTitle].[Burlington-Edison]">
        <tpls c="1">
          <tpl fld="4" item="94"/>
        </tpls>
      </query>
      <query mdx="[Expenditures].[DistTitle].[Star]">
        <tpls c="1">
          <tpl fld="5" item="2"/>
        </tpls>
      </query>
      <query mdx="[Enrollment].[DistTitle].[Steptoe]">
        <tpls c="1">
          <tpl fld="4" item="95"/>
        </tpls>
      </query>
      <query mdx="[Enrollment].[DistTitle].[Hood Canal]">
        <tpls c="1">
          <tpl fld="4" item="96"/>
        </tpls>
      </query>
      <query mdx="[Enrollment].[DistTitle].[Tekoa]">
        <tpls c="1">
          <tpl fld="4" item="97"/>
        </tpls>
      </query>
      <query mdx="[Enrollment].[DistTitle].[Davenport]">
        <tpls c="1">
          <tpl fld="4" item="98"/>
        </tpls>
      </query>
      <query mdx="[Enrollment].[DistTitle].[Yelm]">
        <tpls c="1">
          <tpl fld="4" item="99"/>
        </tpls>
      </query>
      <query mdx="[Enrollment].[DistTitle].[Orting]">
        <tpls c="1">
          <tpl fld="4" item="100"/>
        </tpls>
      </query>
      <query mdx="[Expenditures].[DistTitle].[Central Kitsap]">
        <tpls c="1">
          <tpl fld="5" item="3"/>
        </tpls>
      </query>
      <query mdx="[Enrollment].[DistTitle].[Lopez Island]">
        <tpls c="1">
          <tpl fld="4" item="101"/>
        </tpls>
      </query>
      <query mdx="[Enrollment].[DistTitle].[Rochester]">
        <tpls c="1">
          <tpl fld="4" item="102"/>
        </tpls>
      </query>
      <query mdx="[Enrollment].[DistTitle].[Kittitas]">
        <tpls c="1">
          <tpl fld="4" item="103"/>
        </tpls>
      </query>
      <query mdx="[Enrollment].[DistTitle].[Mossyrock]">
        <tpls c="1">
          <tpl fld="4" item="104"/>
        </tpls>
      </query>
      <query mdx="[Expenditures].[DistTitle].[Mukilteo]">
        <tpls c="1">
          <tpl fld="5" item="4"/>
        </tpls>
      </query>
      <query mdx="[Expenditures].[SchoolYear].[1995-96]">
        <tpls c="1">
          <tpl fld="2" item="1"/>
        </tpls>
      </query>
      <query mdx="[Expenditures].[DistTitle].[Mount Pleasant]">
        <tpls c="1">
          <tpl fld="5" item="5"/>
        </tpls>
      </query>
      <query mdx="[Enrollment].[DistTitle].[Quilcene]">
        <tpls c="1">
          <tpl fld="4" item="105"/>
        </tpls>
      </query>
      <query mdx="[Expenditures].[DistTitle].[Kettle Falls]">
        <tpls c="1">
          <tpl fld="5" item="6"/>
        </tpls>
      </query>
      <query mdx="[Expenditures].[DistTitle].[Impact-Commencement Bay Elementary Charter]">
        <tpls c="1">
          <tpl fld="5" item="7"/>
        </tpls>
      </query>
      <query mdx="[Expenditures].[SchoolYear].[1999-00]">
        <tpls c="1">
          <tpl fld="2" item="2"/>
        </tpls>
      </query>
      <query mdx="[Enrollment].[DistTitle].[East Valley (Yakima)]">
        <tpls c="1">
          <tpl fld="4" item="106"/>
        </tpls>
      </query>
      <query mdx="[Enrollment].[DistTitle].[Evergreen (Stevens)]">
        <tpls c="1">
          <tpl fld="4" item="107"/>
        </tpls>
      </query>
      <query mdx="[Enrollment].[DistTitle].[Granite Falls]">
        <tpls c="1">
          <tpl fld="4" item="108"/>
        </tpls>
      </query>
      <query mdx="[Enrollment].[DistTitle].[Port Angeles]">
        <tpls c="1">
          <tpl fld="4" item="109"/>
        </tpls>
      </query>
      <query mdx="[Enrollment].[DistTitle].[College Place]">
        <tpls c="1">
          <tpl fld="4" item="110"/>
        </tpls>
      </query>
      <query mdx="[Expenditures].[DistTitle].[Pioneer]">
        <tpls c="1">
          <tpl fld="5" item="8"/>
        </tpls>
      </query>
      <query mdx="[Enrollment].[DistTitle].[Riverview]">
        <tpls c="1">
          <tpl fld="4" item="111"/>
        </tpls>
      </query>
      <query mdx="[Expenditures].[DistTitle].[Summit Olympus Charter]">
        <tpls c="1">
          <tpl fld="5" item="9"/>
        </tpls>
      </query>
      <query mdx="[Enrollment].[DistTitle].[Trout Lake]">
        <tpls c="1">
          <tpl fld="4" item="112"/>
        </tpls>
      </query>
      <query mdx="[Enrollment].[DistTitle].[Harrington]">
        <tpls c="1">
          <tpl fld="4" item="113"/>
        </tpls>
      </query>
      <query mdx="[Expenditures].[DistTitle].[Everett]">
        <tpls c="1">
          <tpl fld="5" item="10"/>
        </tpls>
      </query>
      <query mdx="[Expenditures].[DistTitle].[Castle Rock]">
        <tpls c="1">
          <tpl fld="5" item="11"/>
        </tpls>
      </query>
      <query mdx="[Enrollment].[DistTitle].[Orcas Island]">
        <tpls c="1">
          <tpl fld="4" item="114"/>
        </tpls>
      </query>
      <query mdx="[Enrollment].[DistTitle].[Thorp]">
        <tpls c="1">
          <tpl fld="4" item="115"/>
        </tpls>
      </query>
      <query mdx="[Enrollment].[DistTitle].[Summit Valley]">
        <tpls c="1">
          <tpl fld="4" item="116"/>
        </tpls>
      </query>
      <query mdx="[Enrollment].[DistTitle].[La Conner]">
        <tpls c="1">
          <tpl fld="4" item="117"/>
        </tpls>
      </query>
      <query mdx="[Enrollment].[DistTitle].[Entiat]">
        <tpls c="1">
          <tpl fld="4" item="118"/>
        </tpls>
      </query>
      <query mdx="[Enrollment].[DistTitle].[South Whidbey]">
        <tpls c="1">
          <tpl fld="4" item="119"/>
        </tpls>
      </query>
      <query mdx="[Enrollment].[DistTitle].[Meridian]">
        <tpls c="1">
          <tpl fld="4" item="120"/>
        </tpls>
      </query>
      <query mdx="[Expenditures].[DistTitle].[Toutle Lake]">
        <tpls c="1">
          <tpl fld="5" item="12"/>
        </tpls>
      </query>
      <query mdx="[Expenditures].[DistTitle].[Summit Atlas Charter]">
        <tpls c="1">
          <tpl fld="5" item="13"/>
        </tpls>
      </query>
      <query mdx="[Enrollment].[DistTitle].[Wishkah Valley]">
        <tpls c="1">
          <tpl fld="4" item="121"/>
        </tpls>
      </query>
      <query mdx="[Enrollment].[DistTitle].[Rooted School Vancouver Charter]">
        <tpls c="1">
          <tpl fld="4" item="122"/>
        </tpls>
      </query>
      <query mdx="[Enrollment].[DistTitle].[Mount Baker]">
        <tpls c="1">
          <tpl fld="4" item="123"/>
        </tpls>
      </query>
      <query mdx="[Enrollment].[DistTitle].[Union Gap]">
        <tpls c="1">
          <tpl fld="4" item="124"/>
        </tpls>
      </query>
      <query mdx="[Enrollment].[DistTitle].[Lamont]">
        <tpls c="1">
          <tpl fld="4" item="125"/>
        </tpls>
      </query>
      <query mdx="[Enrollment].[DistTitle].[Yakima]">
        <tpls c="1">
          <tpl fld="4" item="126"/>
        </tpls>
      </query>
      <query mdx="[Enrollment].[DistTitle].[Freeman]">
        <tpls c="1">
          <tpl fld="4" item="127"/>
        </tpls>
      </query>
      <query mdx="[Enrollment].[DistTitle].[Richland]">
        <tpls c="1">
          <tpl fld="4" item="128"/>
        </tpls>
      </query>
      <query mdx="[Enrollment].[DistTitle].[Index]">
        <tpls c="1">
          <tpl fld="4" item="129"/>
        </tpls>
      </query>
      <query mdx="[Expenditures].[DistTitle].[Royal]">
        <tpls c="1">
          <tpl fld="5" item="14"/>
        </tpls>
      </query>
      <query mdx="[Expenditures].[DistTitle].[Omak]">
        <tpls c="1">
          <tpl fld="5" item="15"/>
        </tpls>
      </query>
      <query mdx="[Enrollment].[DistTitle].[Mary M. Knight]">
        <tpls c="1">
          <tpl fld="4" item="130"/>
        </tpls>
      </query>
      <query mdx="[Expenditures].[DistTitle].[Seattle]">
        <tpls c="1">
          <tpl fld="5" item="16"/>
        </tpls>
      </query>
      <query mdx="[Expenditures].[DistTitle].[Vancouver]">
        <tpls c="1">
          <tpl fld="5" item="17"/>
        </tpls>
      </query>
      <query mdx="[Enrollment].[DistTitle].[Oak Harbor]">
        <tpls c="1">
          <tpl fld="4" item="131"/>
        </tpls>
      </query>
      <query mdx="[Enrollment].[DistTitle].[Keller]">
        <tpls c="1">
          <tpl fld="4" item="132"/>
        </tpls>
      </query>
      <query mdx="[Enrollment].[DistTitle].[Naches Valley]">
        <tpls c="1">
          <tpl fld="4" item="133"/>
        </tpls>
      </query>
      <query mdx="[Enrollment].[DistTitle].[Colville]">
        <tpls c="1">
          <tpl fld="4" item="134"/>
        </tpls>
      </query>
      <query mdx="[Enrollment].[DistTitle].[Columbia (Stevens)]">
        <tpls c="1">
          <tpl fld="4" item="135"/>
        </tpls>
      </query>
      <query mdx="[Enrollment].[DistTitle].[McCleary]">
        <tpls c="1">
          <tpl fld="4" item="136"/>
        </tpls>
      </query>
      <query mdx="[Enrollment].[DistTitle].[North Mason]">
        <tpls c="1">
          <tpl fld="4" item="137"/>
        </tpls>
      </query>
      <query mdx="[Expenditures].[DistTitle].[Mabton]">
        <tpls c="1">
          <tpl fld="5" item="18"/>
        </tpls>
      </query>
      <query mdx="[Enrollment].[DistTitle].[Cashmere]">
        <tpls c="1">
          <tpl fld="4" item="138"/>
        </tpls>
      </query>
      <query mdx="[Enrollment].[DistTitle].[Woodland]">
        <tpls c="1">
          <tpl fld="4" item="139"/>
        </tpls>
      </query>
      <query mdx="[Expenditures].[DistTitle].[Oakville]">
        <tpls c="1">
          <tpl fld="5" item="19"/>
        </tpls>
      </query>
      <query mdx="[Enrollment].[DistTitle].[Nespelem]">
        <tpls c="1">
          <tpl fld="4" item="140"/>
        </tpls>
      </query>
      <query mdx="[Expenditures].[DistTitle].[Orchard Prairie]">
        <tpls c="1">
          <tpl fld="5" item="20"/>
        </tpls>
      </query>
      <query mdx="[Enrollment].[DistTitle].[Skamania]">
        <tpls c="1">
          <tpl fld="4" item="141"/>
        </tpls>
      </query>
      <query mdx="[Enrollment].[DistTitle].[Darrington]">
        <tpls c="1">
          <tpl fld="4" item="142"/>
        </tpls>
      </query>
      <query mdx="[Expenditures].[DistTitle].[Arlington]">
        <tpls c="1">
          <tpl fld="5" item="21"/>
        </tpls>
      </query>
      <query mdx="[Enrollment].[DistTitle].[Columbia (Walla Walla)]">
        <tpls c="1">
          <tpl fld="4" item="143"/>
        </tpls>
      </query>
      <query mdx="[Enrollment].[DistTitle].[Raymond]">
        <tpls c="1">
          <tpl fld="4" item="144"/>
        </tpls>
      </query>
      <query mdx="[Enrollment].[DistTitle].[Kalama]">
        <tpls c="1">
          <tpl fld="4" item="145"/>
        </tpls>
      </query>
      <query mdx="[Enrollment].[DistTitle].[Tukwila]">
        <tpls c="1">
          <tpl fld="4" item="146"/>
        </tpls>
      </query>
      <query mdx="[Expenditures].[DistTitle].[Port Townsend]">
        <tpls c="1">
          <tpl fld="5" item="22"/>
        </tpls>
      </query>
      <query mdx="[Expenditures].[DistTitle].[Snohomish]">
        <tpls c="1">
          <tpl fld="5" item="23"/>
        </tpls>
      </query>
      <query mdx="[Enrollment].[DistTitle].[Carbonado]">
        <tpls c="1">
          <tpl fld="4" item="147"/>
        </tpls>
      </query>
      <query mdx="[Enrollment].[DistTitle].[Bethel]">
        <tpls c="1">
          <tpl fld="4" item="148"/>
        </tpls>
      </query>
      <query mdx="[Enrollment].[DistTitle].[WA HE LUT Tribal]">
        <tpls c="1">
          <tpl fld="4" item="149"/>
        </tpls>
      </query>
      <query mdx="[Enrollment].[DistTitle].[North Kitsap]">
        <tpls c="1">
          <tpl fld="4" item="150"/>
        </tpls>
      </query>
      <query mdx="[Expenditures].[DistTitle].[Camas]">
        <tpls c="1">
          <tpl fld="5" item="24"/>
        </tpls>
      </query>
      <query mdx="[Expenditures].[DistTitle].[Quileute Tribal]">
        <tpls c="1">
          <tpl fld="5" item="25"/>
        </tpls>
      </query>
      <query mdx="[Enrollment].[DistTitle].[Grapeview]">
        <tpls c="1">
          <tpl fld="4" item="151"/>
        </tpls>
      </query>
      <query mdx="[Enrollment].[DistTitle].[Colton]">
        <tpls c="1">
          <tpl fld="4" item="152"/>
        </tpls>
      </query>
      <query mdx="[Enrollment].[DistTitle].[Griffin]">
        <tpls c="1">
          <tpl fld="4" item="153"/>
        </tpls>
      </query>
      <query mdx="[Enrollment].[DistTitle].[Paschal Sherman Tribal]">
        <tpls c="1">
          <tpl fld="4" item="154"/>
        </tpls>
      </query>
      <query mdx="[Enrollment].[DistTitle].[Pasco]">
        <tpls c="1">
          <tpl fld="4" item="155"/>
        </tpls>
      </query>
      <query mdx="[Enrollment].[DistTitle].[White Pass]">
        <tpls c="1">
          <tpl fld="4" item="156"/>
        </tpls>
      </query>
      <query mdx="[Enrollment].[DistTitle].[Issaquah]">
        <tpls c="1">
          <tpl fld="4" item="157"/>
        </tpls>
      </query>
      <query mdx="[Enrollment].[DistTitle].[Chewelah]">
        <tpls c="1">
          <tpl fld="4" item="158"/>
        </tpls>
      </query>
      <query mdx="[Expenditures].[DistTitle].[East Valley (Spokane)]">
        <tpls c="1">
          <tpl fld="5" item="26"/>
        </tpls>
      </query>
      <query mdx="[Expenditures].[DistTitle].[Bremerton]">
        <tpls c="1">
          <tpl fld="5" item="27"/>
        </tpls>
      </query>
      <query mdx="[Enrollment].[DistTitle].[Evergreen (Clark)]">
        <tpls c="1">
          <tpl fld="4" item="159"/>
        </tpls>
      </query>
      <query mdx="[Expenditures].[DistTitle].[Satsop]">
        <tpls c="1">
          <tpl fld="5" item="28"/>
        </tpls>
      </query>
      <query mdx="[Expenditures].[DistTitle].[Liberty]">
        <tpls c="1">
          <tpl fld="5" item="29"/>
        </tpls>
      </query>
      <query mdx="[Enrollment].[DistTitle].[Mount Adams]">
        <tpls c="1">
          <tpl fld="4" item="160"/>
        </tpls>
      </query>
      <query mdx="[Expenditures].[DistTitle].[Sprague]">
        <tpls c="1">
          <tpl fld="5" item="30"/>
        </tpls>
      </query>
      <query mdx="[Expenditures].[DistTitle].[Skykomish]">
        <tpls c="1">
          <tpl fld="5" item="31"/>
        </tpls>
      </query>
      <query mdx="[Enrollment].[DistTitle].[Wapato]">
        <tpls c="1">
          <tpl fld="4" item="161"/>
        </tpls>
      </query>
      <query mdx="[Expenditures].[DistTitle].[Suquamish Tribal]">
        <tpls c="1">
          <tpl fld="5" item="32"/>
        </tpls>
      </query>
      <query mdx="[Expenditures].[DistTitle].[Pateros]">
        <tpls c="1">
          <tpl fld="5" item="33"/>
        </tpls>
      </query>
      <query mdx="[Enrollment].[DistTitle].[Kelso]">
        <tpls c="1">
          <tpl fld="4" item="162"/>
        </tpls>
      </query>
      <query mdx="[Enrollment].[DistTitle].[White Salmon Valley]">
        <tpls c="1">
          <tpl fld="4" item="163"/>
        </tpls>
      </query>
      <query mdx="[Enrollment].[DistTitle].[Anacortes]">
        <tpls c="1">
          <tpl fld="4" item="164"/>
        </tpls>
      </query>
      <query mdx="[Expenditures].[DistTitle].[Lyle]">
        <tpls c="1">
          <tpl fld="5" item="34"/>
        </tpls>
      </query>
      <query mdx="[Expenditures].[DistTitle].[Granger]">
        <tpls c="1">
          <tpl fld="5" item="35"/>
        </tpls>
      </query>
      <query mdx="[Enrollment].[DistTitle].[Clover Park]">
        <tpls c="1">
          <tpl fld="4" item="165"/>
        </tpls>
      </query>
      <query mdx="[Enrollment].[DistTitle].[Spokane]">
        <tpls c="1">
          <tpl fld="4" item="166"/>
        </tpls>
      </query>
      <query mdx="[Enrollment].[DistTitle].[University Place]">
        <tpls c="1">
          <tpl fld="4" item="167"/>
        </tpls>
      </query>
      <query mdx="[Enrollment].[DistTitle].[Chehalis]">
        <tpls c="1">
          <tpl fld="4" item="168"/>
        </tpls>
      </query>
      <query mdx="[Enrollment].[DistTitle].[Almira]">
        <tpls c="1">
          <tpl fld="4" item="169"/>
        </tpls>
      </query>
      <query mdx="[Enrollment].[DistTitle].[Reardan-Edwall]">
        <tpls c="1">
          <tpl fld="4" item="170"/>
        </tpls>
      </query>
      <query mdx="[Enrollment].[DistTitle].[Conway]">
        <tpls c="1">
          <tpl fld="4" item="171"/>
        </tpls>
      </query>
      <query mdx="[Expenditures].[DistTitle].[Queets-Clearwater]">
        <tpls c="1">
          <tpl fld="5" item="36"/>
        </tpls>
      </query>
      <query mdx="[Enrollment].[DistTitle].[Muckleshoot Tribal]">
        <tpls c="1">
          <tpl fld="4" item="172"/>
        </tpls>
      </query>
      <query mdx="[Enrollment].[DistTitle].[Soap Lake]">
        <tpls c="1">
          <tpl fld="4" item="173"/>
        </tpls>
      </query>
      <query mdx="[Enrollment].[DistTitle].[Pe Ell]">
        <tpls c="1">
          <tpl fld="4" item="174"/>
        </tpls>
      </query>
      <query mdx="[Expenditures].[DistTitle].[Lynden]">
        <tpls c="1">
          <tpl fld="5" item="37"/>
        </tpls>
      </query>
      <query mdx="[Expenditures].[DistTitle].[Lacrosse]">
        <tpls c="1">
          <tpl fld="5" item="38"/>
        </tpls>
      </query>
      <query mdx="[Enrollment].[DistTitle].[Wahluke]">
        <tpls c="1">
          <tpl fld="4" item="175"/>
        </tpls>
      </query>
      <query mdx="[Expenditures].[DistTitle].[Cape Flattery]">
        <tpls c="1">
          <tpl fld="5" item="39"/>
        </tpls>
      </query>
      <query mdx="[Expenditures].[DistTitle].[Naselle-Grays River Valley]">
        <tpls c="1">
          <tpl fld="5" item="40"/>
        </tpls>
      </query>
      <query mdx="[Expenditures].[DistTitle].[Kent]">
        <tpls c="1">
          <tpl fld="5" item="41"/>
        </tpls>
      </query>
      <query mdx="[Enrollment].[DistTitle].[Bellevue]">
        <tpls c="1">
          <tpl fld="4" item="176"/>
        </tpls>
      </query>
      <query mdx="[Enrollment].[DistTitle].[Longview]">
        <tpls c="1">
          <tpl fld="4" item="177"/>
        </tpls>
      </query>
      <query mdx="[Expenditures].[DistTitle].[Sumner]">
        <tpls c="1">
          <tpl fld="5" item="42"/>
        </tpls>
      </query>
      <query mdx="[Enrollment].[DistTitle].[Rainier]">
        <tpls c="1">
          <tpl fld="4" item="178"/>
        </tpls>
      </query>
      <query mdx="[Enrollment].[DistTitle].[Mansfield]">
        <tpls c="1">
          <tpl fld="4" item="179"/>
        </tpls>
      </query>
      <query mdx="[Enrollment].[DistTitle].[Pride Prep Charter]">
        <tpls c="1">
          <tpl fld="4" item="180"/>
        </tpls>
      </query>
      <query mdx="[Enrollment].[DistTitle].[Catalyst Bremerton Charter]">
        <tpls c="1">
          <tpl fld="4" item="181"/>
        </tpls>
      </query>
      <query mdx="[Expenditures].[DistTitle].[Republic]">
        <tpls c="1">
          <tpl fld="5" item="43"/>
        </tpls>
      </query>
      <query mdx="[Enrollment].[DistTitle].[La Center]">
        <tpls c="1">
          <tpl fld="4" item="182"/>
        </tpls>
      </query>
      <query mdx="[Expenditures].[DistTitle].[Clarkston]">
        <tpls c="1">
          <tpl fld="5" item="44"/>
        </tpls>
      </query>
      <query mdx="[Expenditures].[DistTitle].[Garfield]">
        <tpls c="1">
          <tpl fld="5" item="45"/>
        </tpls>
      </query>
      <query mdx="[Enrollment].[DistTitle].[Tacoma]">
        <tpls c="1">
          <tpl fld="4" item="183"/>
        </tpls>
      </query>
      <query mdx="[Expenditures].[DistTitle].[Mercer Island]">
        <tpls c="1">
          <tpl fld="5" item="46"/>
        </tpls>
      </query>
      <query mdx="[Expenditures].[DistTitle].[Roosevelt]">
        <tpls c="1">
          <tpl fld="5" item="47"/>
        </tpls>
      </query>
      <query mdx="[Expenditures].[DistTitle].[Finley]">
        <tpls c="1">
          <tpl fld="5" item="48"/>
        </tpls>
      </query>
      <query mdx="[Enrollment].[DistTitle].[Lake Stevens]">
        <tpls c="1">
          <tpl fld="4" item="184"/>
        </tpls>
      </query>
      <query mdx="[Expenditures].[DistTitle].[Endicott]">
        <tpls c="1">
          <tpl fld="5" item="49"/>
        </tpls>
      </query>
      <query mdx="[Expenditures].[DistTitle].[Pullman]">
        <tpls c="1">
          <tpl fld="5" item="50"/>
        </tpls>
      </query>
      <query mdx="[Expenditures].[DistTitle].[Riverside]">
        <tpls c="1">
          <tpl fld="5" item="51"/>
        </tpls>
      </query>
      <query mdx="[Enrollment].[DistTitle].[Adna]">
        <tpls c="1">
          <tpl fld="4" item="185"/>
        </tpls>
      </query>
      <query mdx="[Enrollment].[DistTitle].[Shaw Island]">
        <tpls c="1">
          <tpl fld="4" item="186"/>
        </tpls>
      </query>
      <query mdx="[Enrollment].[DistTitle].[Warden]">
        <tpls c="1">
          <tpl fld="4" item="187"/>
        </tpls>
      </query>
      <query mdx="[Enrollment].[DistTitle].[Dieringer]">
        <tpls c="1">
          <tpl fld="4" item="188"/>
        </tpls>
      </query>
      <query mdx="[Enrollment].[DistTitle].[Tenino]">
        <tpls c="1">
          <tpl fld="4" item="189"/>
        </tpls>
      </query>
      <query mdx="[Enrollment].[DistTitle].[Peninsula]">
        <tpls c="1">
          <tpl fld="4" item="190"/>
        </tpls>
      </query>
      <query mdx="[Expenditures].[DistTitle].[Hockinson]">
        <tpls c="1">
          <tpl fld="5" item="52"/>
        </tpls>
      </query>
      <query mdx="[Expenditures].[DistTitle].[Onion Creek]">
        <tpls c="1">
          <tpl fld="5" item="53"/>
        </tpls>
      </query>
      <query mdx="[Expenditures].[DistTitle].[Shoreline]">
        <tpls c="1">
          <tpl fld="5" item="54"/>
        </tpls>
      </query>
      <query mdx="[Enrollment].[DistTitle].[Tonasket]">
        <tpls c="1">
          <tpl fld="4" item="191"/>
        </tpls>
      </query>
      <query mdx="[Enrollment].[DistTitle].[Blaine]">
        <tpls c="1">
          <tpl fld="4" item="192"/>
        </tpls>
      </query>
      <query mdx="[Enrollment].[DistTitle].[West Valley (Spokane)]">
        <tpls c="1">
          <tpl fld="4" item="193"/>
        </tpls>
      </query>
      <query mdx="[Expenditures].[DistTitle].[Lake Washington]">
        <tpls c="1">
          <tpl fld="5" item="55"/>
        </tpls>
      </query>
      <query mdx="[Enrollment].[DistTitle].[Mill A]">
        <tpls c="1">
          <tpl fld="4" item="194"/>
        </tpls>
      </query>
      <query mdx="[Enrollment].[DistTitle].[Sultan]">
        <tpls c="1">
          <tpl fld="4" item="195"/>
        </tpls>
      </query>
      <query mdx="[Enrollment].[DistTitle].[Dayton]">
        <tpls c="1">
          <tpl fld="4" item="196"/>
        </tpls>
      </query>
      <query mdx="[Expenditures].[DistTitle].[Orondo]">
        <tpls c="1">
          <tpl fld="5" item="56"/>
        </tpls>
      </query>
      <query mdx="[Enrollment].[DistTitle].[North River]">
        <tpls c="1">
          <tpl fld="4" item="197"/>
        </tpls>
      </query>
      <query mdx="[Expenditures].[DistTitle].[Ocean Beach]">
        <tpls c="1">
          <tpl fld="5" item="57"/>
        </tpls>
      </query>
      <query mdx="[Enrollment].[DistTitle].[Enumclaw]">
        <tpls c="1">
          <tpl fld="4" item="198"/>
        </tpls>
      </query>
      <query mdx="[Enrollment].[DistTitle].[Marysville]">
        <tpls c="1">
          <tpl fld="4" item="199"/>
        </tpls>
      </query>
      <query mdx="[Enrollment].[DistTitle].[Klickitat]">
        <tpls c="1">
          <tpl fld="4" item="200"/>
        </tpls>
      </query>
      <query mdx="[Enrollment].[DistTitle].[Selah]">
        <tpls c="1">
          <tpl fld="4" item="201"/>
        </tpls>
      </query>
      <query mdx="[Enrollment].[DistTitle].[Cosmopolis]">
        <tpls c="1">
          <tpl fld="4" item="202"/>
        </tpls>
      </query>
      <query mdx="[Enrollment].[DistTitle].[Brewster]">
        <tpls c="1">
          <tpl fld="4" item="203"/>
        </tpls>
      </query>
      <query mdx="[Expenditures].[DistTitle].[Kiona-Benton City]">
        <tpls c="1">
          <tpl fld="5" item="58"/>
        </tpls>
      </query>
      <query mdx="[Expenditures].[DistTitle].[Eatonville]">
        <tpls c="1">
          <tpl fld="5" item="59"/>
        </tpls>
      </query>
      <query mdx="[Enrollment].[DistTitle].[Ellensburg]">
        <tpls c="1">
          <tpl fld="4" item="204"/>
        </tpls>
      </query>
      <query mdx="[Expenditures].[DistTitle].[Tahoma]">
        <tpls c="1">
          <tpl fld="5" item="60"/>
        </tpls>
      </query>
      <query mdx="[Enrollment].[DistTitle].[Nine Mile Falls]">
        <tpls c="1">
          <tpl fld="4" item="205"/>
        </tpls>
      </query>
      <query mdx="[Expenditures].[DistTitle].[Pomeroy]">
        <tpls c="1">
          <tpl fld="5" item="61"/>
        </tpls>
      </query>
      <query mdx="[Enrollment].[DistTitle].[Ritzville]">
        <tpls c="1">
          <tpl fld="4" item="206"/>
        </tpls>
      </query>
      <query mdx="[Expenditures].[DistTitle].[Toppenish]">
        <tpls c="1">
          <tpl fld="5" item="62"/>
        </tpls>
      </query>
      <query mdx="[Expenditures].[DistTitle].[St. John]">
        <tpls c="1">
          <tpl fld="5" item="63"/>
        </tpls>
      </query>
      <query mdx="[Enrollment].[DistTitle].[Snoqualmie Valley]">
        <tpls c="1">
          <tpl fld="4" item="207"/>
        </tpls>
      </query>
      <query mdx="[Expenditures].[DistTitle].[Bainbridge Island]">
        <tpls c="1">
          <tpl fld="5" item="64"/>
        </tpls>
      </query>
      <query mdx="[Expenditures].[DistTitle].[Centralia]">
        <tpls c="1">
          <tpl fld="5" item="65"/>
        </tpls>
      </query>
      <query mdx="[Expenditures].[DistTitle].[Kahlotus]">
        <tpls c="1">
          <tpl fld="5" item="66"/>
        </tpls>
      </query>
      <query mdx="[Expenditures].[DistTitle].[Concrete]">
        <tpls c="1">
          <tpl fld="5" item="67"/>
        </tpls>
      </query>
      <query mdx="[Expenditures].[DistTitle].[Valley]">
        <tpls c="1">
          <tpl fld="5" item="68"/>
        </tpls>
      </query>
      <query mdx="[Expenditures].[DistTitle].[Rosalia]">
        <tpls c="1">
          <tpl fld="5" item="69"/>
        </tpls>
      </query>
      <query mdx="[Expenditures].[DistTitle].[Coupeville]">
        <tpls c="1">
          <tpl fld="5" item="70"/>
        </tpls>
      </query>
      <query mdx="[Expenditures].[DistTitle].[Spokane Intl Acad Charter]">
        <tpls c="1">
          <tpl fld="5" item="71"/>
        </tpls>
      </query>
      <query mdx="[Expenditures].[DistTitle].[Newport]">
        <tpls c="1">
          <tpl fld="5" item="72"/>
        </tpls>
      </query>
      <query mdx="[Enrollment].[DistTitle].[Medical Lake]">
        <tpls c="1">
          <tpl fld="4" item="208"/>
        </tpls>
      </query>
      <query mdx="[Enrollment].[DistTitle].[Edmonds]">
        <tpls c="1">
          <tpl fld="4" item="209"/>
        </tpls>
      </query>
      <query mdx="[Enrollment].[DistTitle].[Stevenson-Carson]">
        <tpls c="1">
          <tpl fld="4" item="210"/>
        </tpls>
      </query>
      <query mdx="[Enrollment].[DistTitle].[White River]">
        <tpls c="1">
          <tpl fld="4" item="211"/>
        </tpls>
      </query>
      <query mdx="[Enrollment].[DistTitle].[South Kitsap]">
        <tpls c="1">
          <tpl fld="4" item="212"/>
        </tpls>
      </query>
      <query mdx="[Enrollment].[DistTitle].[Lake Quinault]">
        <tpls c="1">
          <tpl fld="4" item="213"/>
        </tpls>
      </query>
      <query mdx="[Enrollment].[DistTitle].[Sedro-Woolley]">
        <tpls c="1">
          <tpl fld="4" item="214"/>
        </tpls>
      </query>
      <query mdx="[Enrollment].[DistTitle].[Federal Way]">
        <tpls c="1">
          <tpl fld="4" item="215"/>
        </tpls>
      </query>
      <query mdx="[Enrollment].[DistTitle].[Prosser]">
        <tpls c="1">
          <tpl fld="4" item="216"/>
        </tpls>
      </query>
      <query mdx="[Enrollment].[DistTitle].[Renton]">
        <tpls c="1">
          <tpl fld="4" item="217"/>
        </tpls>
      </query>
      <query mdx="[Enrollment].[DistTitle].[Napavine]">
        <tpls c="1">
          <tpl fld="4" item="218"/>
        </tpls>
      </query>
      <query mdx="[Expenditures].[DistTitle].[Aberdeen]">
        <tpls c="1">
          <tpl fld="5" item="73"/>
        </tpls>
      </query>
      <query mdx="[Enrollment].[DistTitle].[Wilson Creek]">
        <tpls c="1">
          <tpl fld="4" item="219"/>
        </tpls>
      </query>
      <query mdx="[Enrollment].[DistTitle].[Willapa Valley]">
        <tpls c="1">
          <tpl fld="4" item="220"/>
        </tpls>
      </query>
      <query mdx="[Enrollment].[DistTitle].[Stanwood-Camano]">
        <tpls c="1">
          <tpl fld="4" item="221"/>
        </tpls>
      </query>
      <query mdx="[Enrollment].[DistTitle].[Boistfort]">
        <tpls c="1">
          <tpl fld="4" item="222"/>
        </tpls>
      </query>
      <query mdx="[Expenditures].[DistTitle].[Highland]">
        <tpls c="1">
          <tpl fld="5" item="74"/>
        </tpls>
      </query>
      <query mdx="[Enrollment].[DistTitle].[Orient]">
        <tpls c="1">
          <tpl fld="4" item="223"/>
        </tpls>
      </query>
      <query mdx="[Enrollment].[DistTitle].[Montesano]">
        <tpls c="1">
          <tpl fld="4" item="224"/>
        </tpls>
      </query>
      <query mdx="[Expenditures].[DistTitle].[Manson]">
        <tpls c="1">
          <tpl fld="5" item="75"/>
        </tpls>
      </query>
      <query mdx="[Enrollment].[DistTitle].[Cle Elum-Roslyn]">
        <tpls c="1">
          <tpl fld="4" item="225"/>
        </tpls>
      </query>
      <query mdx="[Enrollment].[DistTitle].[Okanogan]">
        <tpls c="1">
          <tpl fld="4" item="226"/>
        </tpls>
      </query>
      <query mdx="[Enrollment].[DistTitle].[Wellpinit]">
        <tpls c="1">
          <tpl fld="4" item="227"/>
        </tpls>
      </query>
      <query mdx="[Enrollment].[DistTitle].[Olympia]">
        <tpls c="1">
          <tpl fld="4" item="228"/>
        </tpls>
      </query>
      <query mdx="[Enrollment].[DistTitle].[Central Valley]">
        <tpls c="1">
          <tpl fld="4" item="229"/>
        </tpls>
      </query>
      <query mdx="[Enrollment].[DistTitle].[Impact-Black River Elementary Charter]">
        <tpls c="1">
          <tpl fld="4" item="230"/>
        </tpls>
      </query>
      <query mdx="[Expenditures].[DistTitle].[Pinnacles Prep Charter]">
        <tpls c="1">
          <tpl fld="5" item="76"/>
        </tpls>
      </query>
      <query mdx="[Expenditures].[DistTitle].[North Thurston]">
        <tpls c="1">
          <tpl fld="5" item="77"/>
        </tpls>
      </query>
      <query mdx="[Enrollment].[DistTitle].[Vashon Island]">
        <tpls c="1">
          <tpl fld="4" item="231"/>
        </tpls>
      </query>
      <query mdx="[Expenditures].[DistTitle].[Yakama Nation Tribal]">
        <tpls c="1">
          <tpl fld="5" item="78"/>
        </tpls>
      </query>
      <query mdx="[Enrollment].[DistTitle].[Mount Vernon]">
        <tpls c="1">
          <tpl fld="4" item="232"/>
        </tpls>
      </query>
      <query mdx="[Enrollment].[DistTitle].[Mary Walker]">
        <tpls c="1">
          <tpl fld="4" item="233"/>
        </tpls>
      </query>
      <query mdx="[Enrollment].[DistTitle].[Lake Chelan]">
        <tpls c="1">
          <tpl fld="4" item="234"/>
        </tpls>
      </query>
      <query mdx="[Expenditures].[DistTitle].[Tumwater]">
        <tpls c="1">
          <tpl fld="5" item="79"/>
        </tpls>
      </query>
      <query mdx="[Enrollment].[DistTitle].[Taholah]">
        <tpls c="1">
          <tpl fld="4" item="235"/>
        </tpls>
      </query>
      <query mdx="[Enrollment].[DistTitle].[Benge]">
        <tpls c="1">
          <tpl fld="4" item="236"/>
        </tpls>
      </query>
      <query mdx="[Enrollment].[DistTitle].[Franklin Pierce]">
        <tpls c="1">
          <tpl fld="4" item="237"/>
        </tpls>
      </query>
      <query mdx="[Enrollment].[DistTitle].[Onalaska]">
        <tpls c="1">
          <tpl fld="4" item="238"/>
        </tpls>
      </query>
      <query mdx="[Enrollment].[DistTitle].[Moses Lake]">
        <tpls c="1">
          <tpl fld="4" item="239"/>
        </tpls>
      </query>
      <query mdx="[Expenditures].[DistTitle].[Palouse]">
        <tpls c="1">
          <tpl fld="5" item="80"/>
        </tpls>
      </query>
      <query mdx="[Enrollment].[DistTitle].[Fife]">
        <tpls c="1">
          <tpl fld="4" item="240"/>
        </tpls>
      </query>
      <query mdx="[Enrollment].[DistTitle].[Zillah]">
        <tpls c="1">
          <tpl fld="4" item="241"/>
        </tpls>
      </query>
      <query mdx="[Enrollment].[DistTitle].[Mead]">
        <tpls c="1">
          <tpl fld="4" item="242"/>
        </tpls>
      </query>
      <query mdx="[Expenditures].[DistTitle].[San Juan Island]">
        <tpls c="1">
          <tpl fld="5" item="81"/>
        </tpls>
      </query>
      <query mdx="[Enrollment].[DistTitle].[Creston]">
        <tpls c="1">
          <tpl fld="4" item="243"/>
        </tpls>
      </query>
      <query mdx="[Enrollment].[DistTitle].[North Beach]">
        <tpls c="1">
          <tpl fld="4" item="244"/>
        </tpls>
      </query>
      <query mdx="[Enrollment].[DistTitle].[Touchet]">
        <tpls c="1">
          <tpl fld="4" item="245"/>
        </tpls>
      </query>
      <query mdx="[Expenditures].[DistTitle].[Ocosta]">
        <tpls c="1">
          <tpl fld="5" item="82"/>
        </tpls>
      </query>
      <query mdx="[Expenditures].[DistTitle].[Lumen Charter]">
        <tpls c="1">
          <tpl fld="5" item="83"/>
        </tpls>
      </query>
      <query mdx="[Expenditures].[DistTitle].[Chimacum]">
        <tpls c="1">
          <tpl fld="5" item="84"/>
        </tpls>
      </query>
      <query mdx="[Enrollment].[DistTitle].[Northport]">
        <tpls c="1">
          <tpl fld="4" item="246"/>
        </tpls>
      </query>
      <query mdx="[Enrollment].[DistTitle].[Sequim]">
        <tpls c="1">
          <tpl fld="4" item="247"/>
        </tpls>
      </query>
      <query mdx="[Expenditures].[DistTitle].[Waitsburg]">
        <tpls c="1">
          <tpl fld="5" item="85"/>
        </tpls>
      </query>
      <query mdx="[Enrollment].[DistTitle].[Othello]">
        <tpls c="1">
          <tpl fld="4" item="248"/>
        </tpls>
      </query>
      <query mdx="[Enrollment].[DistTitle].[West Valley (Yakima)]">
        <tpls c="1">
          <tpl fld="4" item="249"/>
        </tpls>
      </query>
      <query mdx="[Expenditures].[DistTitle].[Grandview]">
        <tpls c="1">
          <tpl fld="5" item="86"/>
        </tpls>
      </query>
      <query mdx="[Enrollment].[DistTitle].[Glenwood]">
        <tpls c="1">
          <tpl fld="4" item="250"/>
        </tpls>
      </query>
      <query mdx="[Expenditures].[DistTitle].[Curlew]">
        <tpls c="1">
          <tpl fld="5" item="87"/>
        </tpls>
      </query>
      <query mdx="[Expenditures].[DistTitle].[Wilbur]">
        <tpls c="1">
          <tpl fld="5" item="88"/>
        </tpls>
      </query>
      <query mdx="[Enrollment].[DistTitle].[Green Mountain]">
        <tpls c="1">
          <tpl fld="4" item="251"/>
        </tpls>
      </query>
      <query mdx="[Enrollment].[DistTitle].[Lakewood]">
        <tpls c="1">
          <tpl fld="4" item="252"/>
        </tpls>
      </query>
      <query mdx="[Enrollment].[DistTitle].[Whatcom Intergenerational Charter]">
        <tpls c="1">
          <tpl fld="4" item="253"/>
        </tpls>
      </query>
      <query mdx="[Enrollment].[DistTitle].[Battle Ground]">
        <tpls c="1">
          <tpl fld="4" item="254"/>
        </tpls>
      </query>
      <query mdx="[Enrollment].[DistTitle].[Deer Park]">
        <tpls c="1">
          <tpl fld="4" item="255"/>
        </tpls>
      </query>
      <query mdx="[Enrollment].[DistTitle].[Odessa]">
        <tpls c="1">
          <tpl fld="4" item="256"/>
        </tpls>
      </query>
      <query mdx="[Expenditures].[DistTitle].[Damman]">
        <tpls c="1">
          <tpl fld="5" item="89"/>
        </tpls>
      </query>
      <query mdx="[Expenditures].[DistTitle].[Morton]">
        <tpls c="1">
          <tpl fld="5" item="90"/>
        </tpls>
      </query>
      <query mdx="[Enrollment].[DistTitle].[Cascade]">
        <tpls c="1">
          <tpl fld="4" item="257"/>
        </tpls>
      </query>
      <query mdx="[Enrollment].[DistTitle].[Dixie]">
        <tpls c="1">
          <tpl fld="4" item="258"/>
        </tpls>
      </query>
      <query mdx="[Enrollment].[DistTitle].[Grand Coulee Dam]">
        <tpls c="1">
          <tpl fld="4" item="259"/>
        </tpls>
      </query>
      <query mdx="[Enrollment].[DistTitle].[South Bend]">
        <tpls c="1">
          <tpl fld="4" item="260"/>
        </tpls>
      </query>
      <query mdx="[Enrollment].[DistTitle].[Paterson]">
        <tpls c="1">
          <tpl fld="4" item="261"/>
        </tpls>
      </query>
      <query mdx="[Enrollment].[DistTitle].[Selkirk]">
        <tpls c="1">
          <tpl fld="4" item="262"/>
        </tpls>
      </query>
      <query mdx="[Enrollment].[DistTitle].[Waterville]">
        <tpls c="1">
          <tpl fld="4" item="263"/>
        </tpls>
      </query>
      <query mdx="[Enrollment].[DistTitle].[Hoquiam]">
        <tpls c="1">
          <tpl fld="4" item="264"/>
        </tpls>
      </query>
      <query mdx="[Expenditures].[DistTitle].[Ephrata]">
        <tpls c="1">
          <tpl fld="5" item="91"/>
        </tpls>
      </query>
      <query mdx="[Enrollment].[DistTitle].[Bickleton]">
        <tpls c="1">
          <tpl fld="4" item="265"/>
        </tpls>
      </query>
      <query mdx="[Enrollment].[DistTitle].[Great Northern]">
        <tpls c="1">
          <tpl fld="4" item="266"/>
        </tpls>
      </query>
      <query mdx="[Enrollment].[DistTitle].[Northshore]">
        <tpls c="1">
          <tpl fld="4" item="267"/>
        </tpls>
      </query>
      <query mdx="[Enrollment].[DistTitle].[Bellingham]">
        <tpls c="1">
          <tpl fld="4" item="268"/>
        </tpls>
      </query>
      <query mdx="[Enrollment].[DistTitle].[Washtucna]">
        <tpls c="1">
          <tpl fld="4" item="269"/>
        </tpls>
      </query>
      <query mdx="[Enrollment].[DistTitle].[Kennewick]">
        <tpls c="1">
          <tpl fld="4" item="270"/>
        </tpls>
      </query>
      <query mdx="[Enrollment].[DistTitle].[Crescent]">
        <tpls c="1">
          <tpl fld="4" item="271"/>
        </tpls>
      </query>
      <query mdx="[Enrollment].[DistTitle].[Chief Leschi Tribal]">
        <tpls c="1">
          <tpl fld="4" item="272"/>
        </tpls>
      </query>
      <query mdx="[Enrollment].[DistTitle].[Oroville]">
        <tpls c="1">
          <tpl fld="4" item="273"/>
        </tpls>
      </query>
      <query mdx="[Enrollment].[DistTitle].[Impact Charter]">
        <tpls c="1">
          <tpl fld="4" item="274"/>
        </tpls>
      </query>
      <query mdx="[Expenditures].[DistTitle].[Lind]">
        <tpls c="1">
          <tpl fld="5" item="92"/>
        </tpls>
      </query>
      <query mdx="[Enrollment].[DistTitle].[Nooksack Valley]">
        <tpls c="1">
          <tpl fld="4" item="275"/>
        </tpls>
      </query>
      <query mdx="[Expenditures].[DistTitle].[Grapeview]">
        <tpls c="1">
          <tpl fld="5" item="93"/>
        </tpls>
      </query>
      <query mdx="[Expenditures].[DistTitle].[Enumclaw]">
        <tpls c="1">
          <tpl fld="5" item="94"/>
        </tpls>
      </query>
      <query mdx="[Expenditures].[DistTitle].[White River]">
        <tpls c="1">
          <tpl fld="5" item="95"/>
        </tpls>
      </query>
      <query mdx="[Expenditures].[DistTitle].[Stanwood-Camano]">
        <tpls c="1">
          <tpl fld="5" item="96"/>
        </tpls>
      </query>
      <query mdx="[Enrollment].[DistTitle].[Southside]">
        <tpls c="1">
          <tpl fld="4" item="276"/>
        </tpls>
      </query>
      <query mdx="[Expenditures].[DistTitle].[Naches Valley]">
        <tpls c="1">
          <tpl fld="5" item="97"/>
        </tpls>
      </query>
      <query mdx="[Expenditures].[DistTitle].[Montesano]">
        <tpls c="1">
          <tpl fld="5" item="98"/>
        </tpls>
      </query>
      <query mdx="[Expenditures].[DistTitle].[Washtucna]">
        <tpls c="1">
          <tpl fld="5" item="99"/>
        </tpls>
      </query>
      <query mdx="[Expenditures].[DistTitle].[West Valley (Spokane)]">
        <tpls c="1">
          <tpl fld="5" item="100"/>
        </tpls>
      </query>
      <query mdx="[Expenditures].[DistTitle].[Columbia (Walla Walla)]">
        <tpls c="1">
          <tpl fld="5" item="101"/>
        </tpls>
      </query>
      <query mdx="[Expenditures].[DistTitle].[Wishkah Valley]">
        <tpls c="1">
          <tpl fld="5" item="102"/>
        </tpls>
      </query>
      <query mdx="[Expenditures].[DistTitle].[Lamont]">
        <tpls c="1">
          <tpl fld="5" item="103"/>
        </tpls>
      </query>
      <query mdx="[Enrollment].[DistTitle].[Auburn]">
        <tpls c="1">
          <tpl fld="4" item="277"/>
        </tpls>
      </query>
      <query mdx="[Expenditures].[DistTitle].[Cle Elum-Roslyn]">
        <tpls c="1">
          <tpl fld="5" item="104"/>
        </tpls>
      </query>
      <query mdx="[Expenditures].[DistTitle].[Oak Harbor]">
        <tpls c="1">
          <tpl fld="5" item="105"/>
        </tpls>
      </query>
      <query mdx="[Expenditures].[DistTitle].[Great Northern]">
        <tpls c="1">
          <tpl fld="5" item="106"/>
        </tpls>
      </query>
      <query mdx="[Expenditures].[DistTitle].[Issaquah]">
        <tpls c="1">
          <tpl fld="5" item="107"/>
        </tpls>
      </query>
      <query mdx="[Expenditures].[DistTitle].[Benge]">
        <tpls c="1">
          <tpl fld="5" item="108"/>
        </tpls>
      </query>
      <query mdx="[Expenditures].[DistTitle].[Peninsula]">
        <tpls c="1">
          <tpl fld="5" item="109"/>
        </tpls>
      </query>
      <query mdx="[Expenditures].[DistTitle].[University Place]">
        <tpls c="1">
          <tpl fld="5" item="110"/>
        </tpls>
      </query>
      <query mdx="[Expenditures].[DistTitle].[Raymond]">
        <tpls c="1">
          <tpl fld="5" item="111"/>
        </tpls>
      </query>
      <query mdx="[Expenditures].[DistTitle].[Conway]">
        <tpls c="1">
          <tpl fld="5" item="112"/>
        </tpls>
      </query>
      <query mdx="[Expenditures].[DistTitle].[Hoquiam]">
        <tpls c="1">
          <tpl fld="5" item="113"/>
        </tpls>
      </query>
      <query mdx="[Expenditures].[DistTitle].[Napavine]">
        <tpls c="1">
          <tpl fld="5" item="114"/>
        </tpls>
      </query>
      <query mdx="[Expenditures].[DistTitle].[Odessa]">
        <tpls c="1">
          <tpl fld="5" item="115"/>
        </tpls>
      </query>
      <query mdx="[Enrollment].[DistTitle].[Washougal]">
        <tpls c="1">
          <tpl fld="4" item="278"/>
        </tpls>
      </query>
      <query mdx="[Expenditures].[DistTitle].[Impact Charter]">
        <tpls c="1">
          <tpl fld="5" item="116"/>
        </tpls>
      </query>
      <query mdx="[Expenditures].[DistTitle].[Dayton]">
        <tpls c="1">
          <tpl fld="5" item="117"/>
        </tpls>
      </query>
      <query mdx="[Expenditures].[DistTitle].[McCleary]">
        <tpls c="1">
          <tpl fld="5" item="118"/>
        </tpls>
      </query>
      <query mdx="[Enrollment].[DistTitle].[Easton]">
        <tpls c="1">
          <tpl fld="4" item="279"/>
        </tpls>
      </query>
      <query mdx="[Expenditures].[DistTitle].[Bellingham]">
        <tpls c="1">
          <tpl fld="5" item="119"/>
        </tpls>
      </query>
      <query mdx="[Enrollment].[DistTitle].[Palisades]">
        <tpls c="1">
          <tpl fld="4" item="280"/>
        </tpls>
      </query>
      <query mdx="[Expenditures].[DistTitle].[Ellensburg]">
        <tpls c="1">
          <tpl fld="5" item="120"/>
        </tpls>
      </query>
      <query mdx="[Expenditures].[DistTitle].[Steptoe]">
        <tpls c="1">
          <tpl fld="5" item="121"/>
        </tpls>
      </query>
      <query mdx="[Expenditures].[DistTitle].[Fife]">
        <tpls c="1">
          <tpl fld="5" item="122"/>
        </tpls>
      </query>
      <query mdx="[Expenditures].[DistTitle].[Tukwila]">
        <tpls c="1">
          <tpl fld="5" item="123"/>
        </tpls>
      </query>
      <query mdx="[Expenditures].[DistTitle].[Nooksack Valley]">
        <tpls c="1">
          <tpl fld="5" item="124"/>
        </tpls>
      </query>
      <query mdx="[Enrollment].[DistTitle].[Highline]">
        <tpls c="1">
          <tpl fld="4" item="281"/>
        </tpls>
      </query>
      <query mdx="[Enrollment].[DistTitle].[Wenatchee]">
        <tpls c="1">
          <tpl fld="4" item="282"/>
        </tpls>
      </query>
      <query mdx="[Enrollment].[DistTitle].[Winlock]">
        <tpls c="1">
          <tpl fld="4" item="283"/>
        </tpls>
      </query>
      <query mdx="[Expenditures].[DistTitle].[Marysville]">
        <tpls c="1">
          <tpl fld="5" item="125"/>
        </tpls>
      </query>
      <query mdx="[Expenditures].[DistTitle].[Edmonds]">
        <tpls c="1">
          <tpl fld="5" item="126"/>
        </tpls>
      </query>
      <query mdx="[Expenditures].[DistTitle].[Oroville]">
        <tpls c="1">
          <tpl fld="5" item="127"/>
        </tpls>
      </query>
      <query mdx="[Enrollment].[DistTitle].[Green Dot Rainier Valley Charter]">
        <tpls c="1">
          <tpl fld="4" item="284"/>
        </tpls>
      </query>
      <query mdx="[Expenditures].[DistTitle].[Bethel]">
        <tpls c="1">
          <tpl fld="5" item="128"/>
        </tpls>
      </query>
      <query mdx="[Expenditures].[DistTitle].[Skamania]">
        <tpls c="1">
          <tpl fld="5" item="129"/>
        </tpls>
      </query>
      <query mdx="[Expenditures].[DistTitle].[South Bend]">
        <tpls c="1">
          <tpl fld="5" item="130"/>
        </tpls>
      </query>
      <query mdx="[Expenditures].[DistTitle].[Lakewood]">
        <tpls c="1">
          <tpl fld="5" item="131"/>
        </tpls>
      </query>
      <query mdx="[Expenditures].[DistTitle].[Dieringer]">
        <tpls c="1">
          <tpl fld="5" item="132"/>
        </tpls>
      </query>
      <query mdx="[Enrollment].[DistTitle].[Prescott]">
        <tpls c="1">
          <tpl fld="4" item="285"/>
        </tpls>
      </query>
      <query mdx="[Enrollment].[DistTitle].[Wahkiakum]">
        <tpls c="1">
          <tpl fld="4" item="286"/>
        </tpls>
      </query>
      <query mdx="[Expenditures].[DistTitle].[Colville]">
        <tpls c="1">
          <tpl fld="5" item="133"/>
        </tpls>
      </query>
      <query mdx="[Expenditures].[DistTitle].[Northshore]">
        <tpls c="1">
          <tpl fld="5" item="134"/>
        </tpls>
      </query>
      <query mdx="[Expenditures].[DistTitle].[Vashon Island]">
        <tpls c="1">
          <tpl fld="5" item="135"/>
        </tpls>
      </query>
      <query mdx="[Expenditures].[DistTitle].[Okanogan]">
        <tpls c="1">
          <tpl fld="5" item="136"/>
        </tpls>
      </query>
      <query mdx="[Expenditures].[DistTitle].[Green Mountain]">
        <tpls c="1">
          <tpl fld="5" item="137"/>
        </tpls>
      </query>
      <query mdx="[Expenditures].[DistTitle].[Yakima]">
        <tpls c="1">
          <tpl fld="5" item="138"/>
        </tpls>
      </query>
      <query mdx="[Expenditures].[DistTitle].[Spokane]">
        <tpls c="1">
          <tpl fld="5" item="139"/>
        </tpls>
      </query>
      <query mdx="[Expenditures].[DistTitle].[Cosmopolis]">
        <tpls c="1">
          <tpl fld="5" item="140"/>
        </tpls>
      </query>
      <query mdx="[Enrollment].[DistTitle].[Summit Sierra Charter]">
        <tpls c="1">
          <tpl fld="4" item="287"/>
        </tpls>
      </query>
      <query mdx="[Expenditures].[DistTitle].[Entiat]">
        <tpls c="1">
          <tpl fld="5" item="141"/>
        </tpls>
      </query>
      <query mdx="[Expenditures].[DistTitle].[Riverview]">
        <tpls c="1">
          <tpl fld="5" item="142"/>
        </tpls>
      </query>
      <query mdx="[Enrollment].[DistTitle].[Oakesdale]">
        <tpls c="1">
          <tpl fld="4" item="288"/>
        </tpls>
      </query>
      <query mdx="[Expenditures].[DistTitle].[Deer Park]">
        <tpls c="1">
          <tpl fld="5" item="143"/>
        </tpls>
      </query>
      <query mdx="[Enrollment].[DistTitle].[Cusick]">
        <tpls c="1">
          <tpl fld="4" item="289"/>
        </tpls>
      </query>
      <query mdx="[Expenditures].[DistTitle].[Paterson]">
        <tpls c="1">
          <tpl fld="5" item="144"/>
        </tpls>
      </query>
      <query mdx="[Expenditures].[DistTitle].[Columbia (Stevens)]">
        <tpls c="1">
          <tpl fld="5" item="145"/>
        </tpls>
      </query>
      <query mdx="[Enrollment].[DistTitle].[Shelton]">
        <tpls c="1">
          <tpl fld="4" item="290"/>
        </tpls>
      </query>
      <query mdx="[Enrollment].[DistTitle].[Stehekin]">
        <tpls c="1">
          <tpl fld="4" item="291"/>
        </tpls>
      </query>
      <query mdx="[Expenditures].[DistTitle].[Rooted School Vancouver Charter]">
        <tpls c="1">
          <tpl fld="5" item="146"/>
        </tpls>
      </query>
      <query mdx="[Expenditures].[DistTitle].[Taholah]">
        <tpls c="1">
          <tpl fld="5" item="147"/>
        </tpls>
      </query>
      <query mdx="[Expenditures].[DistTitle].[Cashmere]">
        <tpls c="1">
          <tpl fld="5" item="148"/>
        </tpls>
      </query>
      <query mdx="[Expenditures].[DistTitle].[Tacoma]">
        <tpls c="1">
          <tpl fld="5" item="149"/>
        </tpls>
      </query>
      <query mdx="[Expenditures].[DistTitle].[Mead]">
        <tpls c="1">
          <tpl fld="5" item="150"/>
        </tpls>
      </query>
      <query mdx="[Expenditures].[DistTitle].[West Valley (Yakima)]">
        <tpls c="1">
          <tpl fld="5" item="151"/>
        </tpls>
      </query>
      <query mdx="[Expenditures].[DistTitle].[Richland]">
        <tpls c="1">
          <tpl fld="5" item="152"/>
        </tpls>
      </query>
      <query mdx="[Expenditures].[DistTitle].[South Kitsap]">
        <tpls c="1">
          <tpl fld="5" item="153"/>
        </tpls>
      </query>
      <query mdx="[Expenditures].[DistTitle].[Union Gap]">
        <tpls c="1">
          <tpl fld="5" item="154"/>
        </tpls>
      </query>
      <query mdx="[Enrollment].[DistTitle].[Rainier Prep Charter]">
        <tpls c="1">
          <tpl fld="4" item="292"/>
        </tpls>
      </query>
      <query mdx="[Expenditures].[DistTitle].[Quilcene]">
        <tpls c="1">
          <tpl fld="5" item="155"/>
        </tpls>
      </query>
      <query mdx="[Enrollment].[DistTitle].[Ferndale]">
        <tpls c="1">
          <tpl fld="4" item="293"/>
        </tpls>
      </query>
      <query mdx="[Expenditures].[DistTitle].[East Valley (Yakima)]">
        <tpls c="1">
          <tpl fld="5" item="156"/>
        </tpls>
      </query>
      <query mdx="[Enrollment].[DistTitle].[Cheney]">
        <tpls c="1">
          <tpl fld="4" item="294"/>
        </tpls>
      </query>
      <query mdx="[Expenditures].[DistTitle].[Central Valley]">
        <tpls c="1">
          <tpl fld="5" item="157"/>
        </tpls>
      </query>
      <query mdx="[Enrollment].[DistTitle].[Centerville]">
        <tpls c="1">
          <tpl fld="4" item="295"/>
        </tpls>
      </query>
      <query mdx="[Expenditures].[DistTitle].[Evergreen (Clark)]">
        <tpls c="1">
          <tpl fld="5" item="158"/>
        </tpls>
      </query>
      <query mdx="[Expenditures].[DistTitle].[Lake Chelan]">
        <tpls c="1">
          <tpl fld="5" item="159"/>
        </tpls>
      </query>
      <query mdx="[Expenditures].[DistTitle].[Whatcom Intergenerational Charter]">
        <tpls c="1">
          <tpl fld="5" item="160"/>
        </tpls>
      </query>
      <query mdx="[Expenditures].[DistTitle].[Soap Lake]">
        <tpls c="1">
          <tpl fld="5" item="161"/>
        </tpls>
      </query>
      <query mdx="[Expenditures].[DistTitle].[White Pass]">
        <tpls c="1">
          <tpl fld="5" item="162"/>
        </tpls>
      </query>
      <query mdx="[Expenditures].[DistTitle].[Prosser]">
        <tpls c="1">
          <tpl fld="5" item="163"/>
        </tpls>
      </query>
      <query mdx="[Expenditures].[DistTitle].[Nespelem]">
        <tpls c="1">
          <tpl fld="5" item="164"/>
        </tpls>
      </query>
      <query mdx="[Expenditures].[DistTitle].[Blaine]">
        <tpls c="1">
          <tpl fld="5" item="165"/>
        </tpls>
      </query>
      <query mdx="[Enrollment].[DistTitle].[Starbuck]">
        <tpls c="1">
          <tpl fld="4" item="296"/>
        </tpls>
      </query>
      <query mdx="[Expenditures].[DistTitle].[Onalaska]">
        <tpls c="1">
          <tpl fld="5" item="166"/>
        </tpls>
      </query>
      <query mdx="[Expenditures].[DistTitle].[Warden]">
        <tpls c="1">
          <tpl fld="5" item="167"/>
        </tpls>
      </query>
      <query mdx="[Expenditures].[DistTitle].[Trout Lake]">
        <tpls c="1">
          <tpl fld="5" item="168"/>
        </tpls>
      </query>
      <query mdx="[Expenditures].[DistTitle].[La Conner]">
        <tpls c="1">
          <tpl fld="5" item="169"/>
        </tpls>
      </query>
      <query mdx="[Expenditures].[DistTitle].[Orcas Island]">
        <tpls c="1">
          <tpl fld="5" item="170"/>
        </tpls>
      </query>
      <query mdx="[Expenditures].[DistTitle].[South Whidbey]">
        <tpls c="1">
          <tpl fld="5" item="171"/>
        </tpls>
      </query>
      <query mdx="[Expenditures].[DistTitle].[Franklin Pierce]">
        <tpls c="1">
          <tpl fld="5" item="172"/>
        </tpls>
      </query>
      <query mdx="[Expenditures].[DistTitle].[Orting]">
        <tpls c="1">
          <tpl fld="5" item="173"/>
        </tpls>
      </query>
      <query mdx="[Expenditures].[DistTitle].[Othello]">
        <tpls c="1">
          <tpl fld="5" item="174"/>
        </tpls>
      </query>
      <query mdx="[Expenditures].[DistTitle].[Boistfort]">
        <tpls c="1">
          <tpl fld="5" item="175"/>
        </tpls>
      </query>
      <query mdx="[Expenditures].[DistTitle].[Paschal Sherman Tribal]">
        <tpls c="1">
          <tpl fld="5" item="176"/>
        </tpls>
      </query>
      <query mdx="[Expenditures].[DistTitle].[Impact-Black River Elementary Charter]">
        <tpls c="1">
          <tpl fld="5" item="177"/>
        </tpls>
      </query>
      <query mdx="[Enrollment].[DistTitle].[Bridgeport]">
        <tpls c="1">
          <tpl fld="4" item="297"/>
        </tpls>
      </query>
      <query mdx="[Expenditures].[DistTitle].[Mary Walker]">
        <tpls c="1">
          <tpl fld="5" item="178"/>
        </tpls>
      </query>
      <query mdx="[Expenditures].[DistTitle].[Selah]">
        <tpls c="1">
          <tpl fld="5" item="179"/>
        </tpls>
      </query>
      <query mdx="[Expenditures].[DistTitle].[Hood Canal]">
        <tpls c="1">
          <tpl fld="5" item="180"/>
        </tpls>
      </query>
      <query mdx="[Enrollment].[DistTitle].[Walla Walla]">
        <tpls c="1">
          <tpl fld="4" item="298"/>
        </tpls>
      </query>
      <query mdx="[Expenditures].[DistTitle].[Nine Mile Falls]">
        <tpls c="1">
          <tpl fld="5" item="181"/>
        </tpls>
      </query>
      <query mdx="[Expenditures].[DistTitle].[Crescent]">
        <tpls c="1">
          <tpl fld="5" item="182"/>
        </tpls>
      </query>
      <query mdx="[Expenditures].[DistTitle].[Kelso]">
        <tpls c="1">
          <tpl fld="5" item="183"/>
        </tpls>
      </query>
      <query mdx="[Expenditures].[DistTitle].[Stevenson-Carson]">
        <tpls c="1">
          <tpl fld="5" item="184"/>
        </tpls>
      </query>
      <query mdx="[Expenditures].[DistTitle].[Federal Way]">
        <tpls c="1">
          <tpl fld="5" item="185"/>
        </tpls>
      </query>
      <query mdx="[Expenditures].[DistTitle].[Chehalis]">
        <tpls c="1">
          <tpl fld="5" item="186"/>
        </tpls>
      </query>
      <query mdx="[Expenditures].[DistTitle].[Keller]">
        <tpls c="1">
          <tpl fld="5" item="187"/>
        </tpls>
      </query>
      <query mdx="[Expenditures].[DistTitle].[Wapato]">
        <tpls c="1">
          <tpl fld="5" item="188"/>
        </tpls>
      </query>
      <query mdx="[Expenditures].[DistTitle].[Freeman]">
        <tpls c="1">
          <tpl fld="5" item="189"/>
        </tpls>
      </query>
      <query mdx="[Expenditures].[DistTitle].[Orient]">
        <tpls c="1">
          <tpl fld="5" item="190"/>
        </tpls>
      </query>
      <query mdx="[Expenditures].[DistTitle].[Mount Adams]">
        <tpls c="1">
          <tpl fld="5" item="191"/>
        </tpls>
      </query>
      <query mdx="[Expenditures].[DistTitle].[Index]">
        <tpls c="1">
          <tpl fld="5" item="192"/>
        </tpls>
      </query>
      <query mdx="[Enrollment].[DistTitle].[Impact Salish Sea Charter]">
        <tpls c="1">
          <tpl fld="4" item="299"/>
        </tpls>
      </query>
      <query mdx="[Enrollment].[DistTitle].[Asotin-Anatone]">
        <tpls c="1">
          <tpl fld="4" item="300"/>
        </tpls>
      </query>
      <query mdx="[Expenditures].[DistTitle].[Wilson Creek]">
        <tpls c="1">
          <tpl fld="5" item="193"/>
        </tpls>
      </query>
      <query mdx="[Enrollment].[DistTitle].[Ridgefield]">
        <tpls c="1">
          <tpl fld="4" item="301"/>
        </tpls>
      </query>
      <query mdx="[Expenditures].[DistTitle].[Creston]">
        <tpls c="1">
          <tpl fld="5" item="194"/>
        </tpls>
      </query>
      <query mdx="[Expenditures].[DistTitle].[La Center]">
        <tpls c="1">
          <tpl fld="5" item="195"/>
        </tpls>
      </query>
      <query mdx="[Enrollment].[DistTitle].[Steilacoom Historical]">
        <tpls c="1">
          <tpl fld="4" item="302"/>
        </tpls>
      </query>
      <query mdx="[Expenditures].[DistTitle].[Catalyst Bremerton Charter]">
        <tpls c="1">
          <tpl fld="5" item="196"/>
        </tpls>
      </query>
      <query mdx="[Expenditures].[DistTitle].[Kennewick]">
        <tpls c="1">
          <tpl fld="5" item="197"/>
        </tpls>
      </query>
      <query mdx="[Expenditures].[DistTitle].[Burlington-Edison]">
        <tpls c="1">
          <tpl fld="5" item="198"/>
        </tpls>
      </query>
      <query mdx="[Expenditures].[DistTitle].[Brewster]">
        <tpls c="1">
          <tpl fld="5" item="199"/>
        </tpls>
      </query>
      <query mdx="[Expenditures].[DistTitle].[Mansfield]">
        <tpls c="1">
          <tpl fld="5" item="200"/>
        </tpls>
      </query>
      <query mdx="[Expenditures].[DistTitle].[Woodland]">
        <tpls c="1">
          <tpl fld="5" item="201"/>
        </tpls>
      </query>
      <query mdx="[Expenditures].[DistTitle].[Colton]">
        <tpls c="1">
          <tpl fld="5" item="202"/>
        </tpls>
      </query>
      <query mdx="[Expenditures].[DistTitle].[Lake Quinault]">
        <tpls c="1">
          <tpl fld="5" item="203"/>
        </tpls>
      </query>
      <query mdx="[Enrollment].[DistTitle].[Evaline]">
        <tpls c="1">
          <tpl fld="4" item="303"/>
        </tpls>
      </query>
      <query mdx="[Enrollment].[DistTitle].[Coulee-Hartline]">
        <tpls c="1">
          <tpl fld="4" item="304"/>
        </tpls>
      </query>
      <query mdx="[Expenditures].[DistTitle].[Darrington]">
        <tpls c="1">
          <tpl fld="5" item="204"/>
        </tpls>
      </query>
      <query mdx="[Expenditures].[DistTitle].[Tonasket]">
        <tpls c="1">
          <tpl fld="5" item="205"/>
        </tpls>
      </query>
      <query mdx="[Expenditures].[DistTitle].[Mill A]">
        <tpls c="1">
          <tpl fld="5" item="206"/>
        </tpls>
      </query>
      <query mdx="[Expenditures].[DistTitle].[Clover Park]">
        <tpls c="1">
          <tpl fld="5" item="207"/>
        </tpls>
      </query>
      <query mdx="[Expenditures].[DistTitle].[Klickitat]">
        <tpls c="1">
          <tpl fld="5" item="208"/>
        </tpls>
      </query>
      <query mdx="[Expenditures].[DistTitle].[North Beach]">
        <tpls c="1">
          <tpl fld="5" item="209"/>
        </tpls>
      </query>
      <query mdx="[Expenditures].[DistTitle].[Lake Stevens]">
        <tpls c="1">
          <tpl fld="5" item="210"/>
        </tpls>
      </query>
      <query mdx="[Expenditures].[DistTitle].[Kalama]">
        <tpls c="1">
          <tpl fld="5" item="211"/>
        </tpls>
      </query>
      <query mdx="[Expenditures].[DistTitle].[Northport]">
        <tpls c="1">
          <tpl fld="5" item="212"/>
        </tpls>
      </query>
      <query mdx="[Expenditures].[DistTitle].[Anacortes]">
        <tpls c="1">
          <tpl fld="5" item="213"/>
        </tpls>
      </query>
      <query mdx="[Expenditures].[DistTitle].[Bellevue]">
        <tpls c="1">
          <tpl fld="5" item="214"/>
        </tpls>
      </query>
      <query mdx="[Enrollment].[DistTitle].[Lummi Tribal]">
        <tpls c="1">
          <tpl fld="4" item="305"/>
        </tpls>
      </query>
      <query mdx="[Expenditures].[DistTitle].[Yelm]">
        <tpls c="1">
          <tpl fld="5" item="215"/>
        </tpls>
      </query>
      <query mdx="[Expenditures].[DistTitle].[Davenport]">
        <tpls c="1">
          <tpl fld="5" item="216"/>
        </tpls>
      </query>
      <query mdx="[Enrollment].[DistTitle].[North Franklin]">
        <tpls c="1">
          <tpl fld="4" item="306"/>
        </tpls>
      </query>
      <query mdx="[Expenditures].[DistTitle].[Harrington]">
        <tpls c="1">
          <tpl fld="5" item="217"/>
        </tpls>
      </query>
      <query mdx="[Expenditures].[DistTitle].[Longview]">
        <tpls c="1">
          <tpl fld="5" item="218"/>
        </tpls>
      </query>
      <query mdx="[Expenditures].[DistTitle].[Bickleton]">
        <tpls c="1">
          <tpl fld="5" item="219"/>
        </tpls>
      </query>
      <query mdx="[Enrollment].[DistTitle].[Monroe]">
        <tpls c="1">
          <tpl fld="4" item="307"/>
        </tpls>
      </query>
      <query mdx="[Enrollment].[DistTitle].[Puyallup]">
        <tpls c="1">
          <tpl fld="4" item="308"/>
        </tpls>
      </query>
      <query mdx="[Expenditures].[DistTitle].[Mount Baker]">
        <tpls c="1">
          <tpl fld="5" item="220"/>
        </tpls>
      </query>
      <query mdx="[Expenditures].[DistTitle].[Cascade]">
        <tpls c="1">
          <tpl fld="5" item="221"/>
        </tpls>
      </query>
      <query mdx="[Expenditures].[DistTitle].[Evergreen (Stevens)]">
        <tpls c="1">
          <tpl fld="5" item="222"/>
        </tpls>
      </query>
      <query mdx="[Enrollment].[DistTitle].[Colfax]">
        <tpls c="1">
          <tpl fld="4" item="309"/>
        </tpls>
      </query>
      <query mdx="[Expenditures].[DistTitle].[College Place]">
        <tpls c="1">
          <tpl fld="5" item="223"/>
        </tpls>
      </query>
      <query mdx="[Expenditures].[DistTitle].[Almira]">
        <tpls c="1">
          <tpl fld="5" item="224"/>
        </tpls>
      </query>
      <query mdx="[Expenditures].[DistTitle].[Rochester]">
        <tpls c="1">
          <tpl fld="5" item="225"/>
        </tpls>
      </query>
      <query mdx="[Expenditures].[DistTitle].[Griffin]">
        <tpls c="1">
          <tpl fld="5" item="226"/>
        </tpls>
      </query>
      <query mdx="[Expenditures].[DistTitle].[Battle Ground]">
        <tpls c="1">
          <tpl fld="5" item="227"/>
        </tpls>
      </query>
      <query mdx="[Expenditures].[DistTitle].[Meridian]">
        <tpls c="1">
          <tpl fld="5" item="228"/>
        </tpls>
      </query>
      <query mdx="[Expenditures].[DistTitle].[Pasco]">
        <tpls c="1">
          <tpl fld="5" item="229"/>
        </tpls>
      </query>
      <query mdx="[Enrollment].[DistTitle].[Goldendale]">
        <tpls c="1">
          <tpl fld="4" item="310"/>
        </tpls>
      </query>
      <query mdx="[Enrollment].[DistTitle].[Elma]">
        <tpls c="1">
          <tpl fld="4" item="311"/>
        </tpls>
      </query>
      <query mdx="[Expenditures].[DistTitle].[Lopez Island]">
        <tpls c="1">
          <tpl fld="5" item="230"/>
        </tpls>
      </query>
      <query mdx="[Expenditures].[DistTitle].[Chewelah]">
        <tpls c="1">
          <tpl fld="5" item="231"/>
        </tpls>
      </query>
      <query mdx="[Expenditures].[DistTitle].[Kittitas]">
        <tpls c="1">
          <tpl fld="5" item="232"/>
        </tpls>
      </query>
      <query mdx="[Expenditures].[DistTitle].[Muckleshoot Tribal]">
        <tpls c="1">
          <tpl fld="5" item="233"/>
        </tpls>
      </query>
      <query mdx="[Expenditures].[DistTitle].[Waterville]">
        <tpls c="1">
          <tpl fld="5" item="234"/>
        </tpls>
      </query>
      <query mdx="[Enrollment].[DistTitle].[Eastmont]">
        <tpls c="1">
          <tpl fld="4" item="312"/>
        </tpls>
      </query>
      <query mdx="[Expenditures].[DistTitle].[Chief Leschi Tribal]">
        <tpls c="1">
          <tpl fld="5" item="235"/>
        </tpls>
      </query>
      <query mdx="[Expenditures].[DistTitle].[Pe Ell]">
        <tpls c="1">
          <tpl fld="5" item="236"/>
        </tpls>
      </query>
      <query mdx="[Expenditures].[DistTitle].[Moses Lake]">
        <tpls c="1">
          <tpl fld="5" item="237"/>
        </tpls>
      </query>
      <query mdx="[Expenditures].[DistTitle].[Mossyrock]">
        <tpls c="1">
          <tpl fld="5" item="238"/>
        </tpls>
      </query>
      <query mdx="[Expenditures].[DistTitle].[WA HE LUT Tribal]">
        <tpls c="1">
          <tpl fld="5" item="239"/>
        </tpls>
      </query>
      <query mdx="[Expenditures].[DistTitle].[Granite Falls]">
        <tpls c="1">
          <tpl fld="5" item="240"/>
        </tpls>
      </query>
      <query mdx="[Enrollment].[DistTitle].[Why Not You Charter]">
        <tpls c="1">
          <tpl fld="4" item="313"/>
        </tpls>
      </query>
      <query mdx="[Expenditures].[DistTitle].[Rainier]">
        <tpls c="1">
          <tpl fld="5" item="241"/>
        </tpls>
      </query>
      <query mdx="[Expenditures].[DistTitle].[Wahluke]">
        <tpls c="1">
          <tpl fld="5" item="242"/>
        </tpls>
      </query>
      <query mdx="[Expenditures].[DistTitle].[Tenino]">
        <tpls c="1">
          <tpl fld="5" item="243"/>
        </tpls>
      </query>
      <query mdx="[Expenditures].[DistTitle].[Adna]">
        <tpls c="1">
          <tpl fld="5" item="244"/>
        </tpls>
      </query>
      <query mdx="[Expenditures].[DistTitle].[Dixie]">
        <tpls c="1">
          <tpl fld="5" item="245"/>
        </tpls>
      </query>
      <query mdx="[Expenditures].[DistTitle].[Sequim]">
        <tpls c="1">
          <tpl fld="5" item="246"/>
        </tpls>
      </query>
      <query mdx="[Enrollment].[DistTitle].[Methow Valley]">
        <tpls c="1">
          <tpl fld="4" item="314"/>
        </tpls>
      </query>
      <query mdx="[Expenditures].[DistTitle].[Mary M. Knight]">
        <tpls c="1">
          <tpl fld="5" item="247"/>
        </tpls>
      </query>
      <query mdx="[Expenditures].[DistTitle].[Summit Valley]">
        <tpls c="1">
          <tpl fld="5" item="248"/>
        </tpls>
      </query>
      <query mdx="[Expenditures].[DistTitle].[Touchet]">
        <tpls c="1">
          <tpl fld="5" item="249"/>
        </tpls>
      </query>
      <query mdx="[Expenditures].[DistTitle].[North Mason]">
        <tpls c="1">
          <tpl fld="5" item="250"/>
        </tpls>
      </query>
      <query mdx="[Expenditures].[DistTitle].[Zillah]">
        <tpls c="1">
          <tpl fld="5" item="251"/>
        </tpls>
      </query>
      <query mdx="[Expenditures].[DistTitle].[Reardan-Edwall]">
        <tpls c="1">
          <tpl fld="5" item="252"/>
        </tpls>
      </query>
      <query mdx="[Expenditures].[DistTitle].[Glenwood]">
        <tpls c="1">
          <tpl fld="5" item="253"/>
        </tpls>
      </query>
      <query mdx="[Expenditures].[DistTitle].[Renton]">
        <tpls c="1">
          <tpl fld="5" item="254"/>
        </tpls>
      </query>
      <query mdx="[Expenditures].[DistTitle].[Thorp]">
        <tpls c="1">
          <tpl fld="5" item="255"/>
        </tpls>
      </query>
      <query mdx="[Expenditures].[DistTitle].[Port Angeles]">
        <tpls c="1">
          <tpl fld="5" item="256"/>
        </tpls>
      </query>
      <query mdx="[Expenditures].[DistTitle].[North River]">
        <tpls c="1">
          <tpl fld="5" item="257"/>
        </tpls>
      </query>
      <query mdx="[Enrollment].[DistTitle].[Loon Lake]">
        <tpls c="1">
          <tpl fld="4" item="315"/>
        </tpls>
      </query>
      <query mdx="[Enrollment].[DistTitle].[Quillayute Valley]">
        <tpls c="1">
          <tpl fld="4" item="316"/>
        </tpls>
      </query>
      <query mdx="[Expenditures].[DistTitle].[Grand Coulee Dam]">
        <tpls c="1">
          <tpl fld="5" item="258"/>
        </tpls>
      </query>
      <query mdx="[Expenditures].[DistTitle].[Mount Vernon]">
        <tpls c="1">
          <tpl fld="5" item="259"/>
        </tpls>
      </query>
      <query mdx="[Expenditures].[DistTitle].[Carbonado]">
        <tpls c="1">
          <tpl fld="5" item="260"/>
        </tpls>
      </query>
      <query mdx="[Expenditures].[DistTitle].[Olympia]">
        <tpls c="1">
          <tpl fld="5" item="261"/>
        </tpls>
      </query>
      <query mdx="[Expenditures].[DistTitle].[Selkirk]">
        <tpls c="1">
          <tpl fld="5" item="262"/>
        </tpls>
      </query>
      <query mdx="[Expenditures].[DistTitle].[Willapa Valley]">
        <tpls c="1">
          <tpl fld="5" item="263"/>
        </tpls>
      </query>
      <query mdx="[Enrollment].[DistTitle].[Wishram]">
        <tpls c="1">
          <tpl fld="4" item="317"/>
        </tpls>
      </query>
      <query mdx="[Expenditures].[DistTitle].[Ritzville]">
        <tpls c="1">
          <tpl fld="5" item="264"/>
        </tpls>
      </query>
      <query mdx="[Expenditures].[DistTitle].[Wellpinit]">
        <tpls c="1">
          <tpl fld="5" item="265"/>
        </tpls>
      </query>
      <query mdx="[Expenditures].[DistTitle].[Tekoa]">
        <tpls c="1">
          <tpl fld="5" item="266"/>
        </tpls>
      </query>
      <query mdx="[Expenditures].[DistTitle].[Pride Prep Charter]">
        <tpls c="1">
          <tpl fld="5" item="267"/>
        </tpls>
      </query>
      <query mdx="[Expenditures].[DistTitle].[Brinnon]">
        <tpls c="1">
          <tpl fld="5" item="268"/>
        </tpls>
      </query>
      <query mdx="[Expenditures].[DistTitle].[North Kitsap]">
        <tpls c="1">
          <tpl fld="5" item="269"/>
        </tpls>
      </query>
      <query mdx="[Expenditures].[DistTitle].[Sultan]">
        <tpls c="1">
          <tpl fld="5" item="270"/>
        </tpls>
      </query>
      <query mdx="[Enrollment].[DistTitle].[Toledo]">
        <tpls c="1">
          <tpl fld="4" item="318"/>
        </tpls>
      </query>
      <query mdx="[Expenditures].[DistTitle].[Shaw Island]">
        <tpls c="1">
          <tpl fld="5" item="271"/>
        </tpls>
      </query>
      <query mdx="[Expenditures].[DistTitle].[Sedro-Woolley]">
        <tpls c="1">
          <tpl fld="5" item="272"/>
        </tpls>
      </query>
      <query mdx="[Enrollment].[DistTitle].[Inchelium]">
        <tpls c="1">
          <tpl fld="4" item="319"/>
        </tpls>
      </query>
      <query mdx="[Expenditures].[DistTitle].[Medical Lake]">
        <tpls c="1">
          <tpl fld="5" item="273"/>
        </tpls>
      </query>
      <query mdx="[Expenditures].[DistTitle].[Snoqualmie Valley]">
        <tpls c="1">
          <tpl fld="5" item="274"/>
        </tpls>
      </query>
      <query mdx="[Expenditures].[DistTitle].[White Salmon Valley]">
        <tpls c="1">
          <tpl fld="5" item="275"/>
        </tpls>
      </query>
      <query mdx="[Expenditures].[DistTitle].[Shelton]">
        <tpls c="1">
          <tpl fld="5" item="276"/>
        </tpls>
      </query>
      <query mdx="[Expenditures].[DistTitle].[Rainier Prep Charter]">
        <tpls c="1">
          <tpl fld="5" item="277"/>
        </tpls>
      </query>
      <query mdx="[DistrictBySize].[DistrictGroupTitle].[3,000 to 4,999]">
        <tpls c="1">
          <tpl fld="6" item="0"/>
        </tpls>
      </query>
      <query mdx="[Expenditures].[DistTitle].[Steilacoom Historical]">
        <tpls c="1">
          <tpl fld="5" item="278"/>
        </tpls>
      </query>
      <query mdx="[Expenditures].[DistTitle].[Wishram]">
        <tpls c="1">
          <tpl fld="5" item="279"/>
        </tpls>
      </query>
      <query mdx="[Expenditures].[DistTitle].[Walla Walla]">
        <tpls c="1">
          <tpl fld="5" item="280"/>
        </tpls>
      </query>
      <query mdx="[Expenditures].[DistTitle].[North Franklin]">
        <tpls c="1">
          <tpl fld="5" item="281"/>
        </tpls>
      </query>
      <query mdx="[Expenditures].[DistTitle].[Colfax]">
        <tpls c="1">
          <tpl fld="5" item="282"/>
        </tpls>
      </query>
      <query mdx="[Expenditures].[DistTitle].[Impact Salish Sea Charter]">
        <tpls c="1">
          <tpl fld="5" item="283"/>
        </tpls>
      </query>
      <query mdx="[Expenditures].[DistTitle].[Auburn]">
        <tpls c="1">
          <tpl fld="5" item="284"/>
        </tpls>
      </query>
      <query mdx="[Expenditures].[DistTitle].[Evaline]">
        <tpls c="1">
          <tpl fld="5" item="285"/>
        </tpls>
      </query>
      <query mdx="[Expenditures].[DistTitle].[Ferndale]">
        <tpls c="1">
          <tpl fld="5" item="286"/>
        </tpls>
      </query>
      <query mdx="[Expenditures].[DistTitle].[Wahkiakum]">
        <tpls c="1">
          <tpl fld="5" item="287"/>
        </tpls>
      </query>
      <query mdx="[Expenditures].[DistTitle].[Monroe]">
        <tpls c="1">
          <tpl fld="5" item="288"/>
        </tpls>
      </query>
      <query mdx="[Expenditures].[DistTitle].[Oakesdale]">
        <tpls c="1">
          <tpl fld="5" item="289"/>
        </tpls>
      </query>
      <query mdx="[Expenditures].[DistTitle].[Prescott]">
        <tpls c="1">
          <tpl fld="5" item="290"/>
        </tpls>
      </query>
      <query mdx="[Expenditures].[DistTitle].[Cusick]">
        <tpls c="1">
          <tpl fld="5" item="291"/>
        </tpls>
      </query>
      <query mdx="[Expenditures].[DistTitle].[Toledo]">
        <tpls c="1">
          <tpl fld="5" item="292"/>
        </tpls>
      </query>
      <query mdx="[Expenditures].[DistTitle].[Wenatchee]">
        <tpls c="1">
          <tpl fld="5" item="293"/>
        </tpls>
      </query>
      <query mdx="[Expenditures].[DistTitle].[Elma]">
        <tpls c="1">
          <tpl fld="5" item="294"/>
        </tpls>
      </query>
      <query mdx="[Expenditures].[DistTitle].[Cheney]">
        <tpls c="1">
          <tpl fld="5" item="295"/>
        </tpls>
      </query>
      <query mdx="[Expenditures].[DistTitle].[Why Not You Charter]">
        <tpls c="1">
          <tpl fld="5" item="296"/>
        </tpls>
      </query>
      <query mdx="[Expenditures].[DistTitle].[Loon Lake]">
        <tpls c="1">
          <tpl fld="5" item="297"/>
        </tpls>
      </query>
      <query mdx="[Expenditures].[DistTitle].[Stehekin]">
        <tpls c="1">
          <tpl fld="5" item="298"/>
        </tpls>
      </query>
      <query mdx="[Expenditures].[DistTitle].[Goldendale]">
        <tpls c="1">
          <tpl fld="5" item="299"/>
        </tpls>
      </query>
      <query mdx="[Expenditures].[DistTitle].[Bridgeport]">
        <tpls c="1">
          <tpl fld="5" item="300"/>
        </tpls>
      </query>
      <query mdx="[Expenditures].[DistTitle].[Southside]">
        <tpls c="1">
          <tpl fld="5" item="301"/>
        </tpls>
      </query>
      <query mdx="[Expenditures].[DistTitle].[Starbuck]">
        <tpls c="1">
          <tpl fld="5" item="302"/>
        </tpls>
      </query>
      <query mdx="[Expenditures].[DistTitle].[Eastmont]">
        <tpls c="1">
          <tpl fld="5" item="303"/>
        </tpls>
      </query>
      <query mdx="[Expenditures].[DistTitle].[Washougal]">
        <tpls c="1">
          <tpl fld="5" item="304"/>
        </tpls>
      </query>
      <query mdx="[Expenditures].[DistTitle].[Lummi Tribal]">
        <tpls c="1">
          <tpl fld="5" item="305"/>
        </tpls>
      </query>
      <query mdx="[Expenditures].[DistTitle].[Coulee-Hartline]">
        <tpls c="1">
          <tpl fld="5" item="306"/>
        </tpls>
      </query>
      <query mdx="[Expenditures].[DistTitle].[Easton]">
        <tpls c="1">
          <tpl fld="5" item="307"/>
        </tpls>
      </query>
      <query mdx="[Expenditures].[DistTitle].[Quillayute Valley]">
        <tpls c="1">
          <tpl fld="5" item="308"/>
        </tpls>
      </query>
      <query mdx="[Expenditures].[DistTitle].[Winlock]">
        <tpls c="1">
          <tpl fld="5" item="309"/>
        </tpls>
      </query>
      <query mdx="[Expenditures].[DistTitle].[Inchelium]">
        <tpls c="1">
          <tpl fld="5" item="310"/>
        </tpls>
      </query>
      <query mdx="[Expenditures].[DistTitle].[Green Dot Rainier Valley Charter]">
        <tpls c="1">
          <tpl fld="5" item="311"/>
        </tpls>
      </query>
      <query mdx="[Expenditures].[DistTitle].[Puyallup]">
        <tpls c="1">
          <tpl fld="5" item="312"/>
        </tpls>
      </query>
      <query mdx="[Expenditures].[DistTitle].[Methow Valley]">
        <tpls c="1">
          <tpl fld="5" item="313"/>
        </tpls>
      </query>
      <query mdx="[Expenditures].[DistTitle].[Centerville]">
        <tpls c="1">
          <tpl fld="5" item="314"/>
        </tpls>
      </query>
      <query mdx="[Expenditures].[DistTitle].[Palisades]">
        <tpls c="1">
          <tpl fld="5" item="315"/>
        </tpls>
      </query>
      <query mdx="[Expenditures].[DistTitle].[Asotin-Anatone]">
        <tpls c="1">
          <tpl fld="5" item="316"/>
        </tpls>
      </query>
      <query mdx="[Expenditures].[DistTitle].[Highline]">
        <tpls c="1">
          <tpl fld="5" item="317"/>
        </tpls>
      </query>
      <query mdx="[Expenditures].[DistTitle].[Summit Sierra Charter]">
        <tpls c="1">
          <tpl fld="5" item="318"/>
        </tpls>
      </query>
      <query mdx="[Expenditures].[DistTitle].[Ridgefield]">
        <tpls c="1">
          <tpl fld="5" item="319"/>
        </tpls>
      </query>
      <query mdx="[Expenditures].[SchoolYear].[2000-01]">
        <tpls c="1">
          <tpl fld="2" item="3"/>
        </tpls>
      </query>
      <query mdx="[Expenditures].[SchoolYear].[1996-97]">
        <tpls c="1">
          <tpl fld="2" item="4"/>
        </tpls>
      </query>
      <query mdx="[Expenditures].[SchoolYear].[1997-98]">
        <tpls c="1">
          <tpl fld="2" item="5"/>
        </tpls>
      </query>
      <query mdx="[Expenditures].[SchoolYear].[2001-02]">
        <tpls c="1">
          <tpl fld="2" item="6"/>
        </tpls>
      </query>
      <query mdx="[Expenditures].[SchoolYear].[2002-03]">
        <tpls c="1">
          <tpl fld="2" item="7"/>
        </tpls>
      </query>
      <query mdx="[Expenditures].[SchoolYear].[1998-99]">
        <tpls c="1">
          <tpl fld="2" item="8"/>
        </tpls>
      </query>
      <query mdx="[Expenditures].[SchoolYear].[2003-04]">
        <tpls c="1">
          <tpl fld="2" item="9"/>
        </tpls>
      </query>
      <query mdx="[Expenditures].[SchoolYear].[2004-05]">
        <tpls c="1">
          <tpl fld="2" item="10"/>
        </tpls>
      </query>
      <query mdx="[Expenditures].[SchoolYear].[2005-06]">
        <tpls c="1">
          <tpl fld="2" item="11"/>
        </tpls>
      </query>
      <query mdx="[Expenditures].[SchoolYear].[2006-07]">
        <tpls c="1">
          <tpl fld="2" item="12"/>
        </tpls>
      </query>
      <query mdx="[Expenditures].[SchoolYear].[2007-08]">
        <tpls c="1">
          <tpl fld="2" item="13"/>
        </tpls>
      </query>
      <query mdx="[Expenditures].[SchoolYear].[2008-09]">
        <tpls c="1">
          <tpl fld="2" item="14"/>
        </tpls>
      </query>
      <query mdx="[Expenditures].[SchoolYear].[2009-10]">
        <tpls c="1">
          <tpl fld="2" item="15"/>
        </tpls>
      </query>
      <query mdx="[Expenditures].[SchoolYear].[2010-11]">
        <tpls c="1">
          <tpl fld="2" item="16"/>
        </tpls>
      </query>
      <query mdx="[Expenditures].[SchoolYear].[2011-12]">
        <tpls c="1">
          <tpl fld="2" item="17"/>
        </tpls>
      </query>
      <query mdx="[Expenditures].[SchoolYear].[2012-13]">
        <tpls c="1">
          <tpl fld="2" item="18"/>
        </tpls>
      </query>
      <query mdx="[Expenditures].[SchoolYear].[2013-14]">
        <tpls c="1">
          <tpl fld="2" item="19"/>
        </tpls>
      </query>
      <query mdx="[Expenditures].[SchoolYear].[2014-15]">
        <tpls c="1">
          <tpl fld="2" item="20"/>
        </tpls>
      </query>
      <query mdx="[Expenditures].[SchoolYear].[2015-16]">
        <tpls c="1">
          <tpl fld="2" item="21"/>
        </tpls>
      </query>
      <query mdx="[Expenditures].[SchoolYear].[2016-17]">
        <tpls c="1">
          <tpl fld="2" item="22"/>
        </tpls>
      </query>
      <query mdx="[Expenditures].[SchoolYear].[2017-18]">
        <tpls c="1">
          <tpl fld="2" item="23"/>
        </tpls>
      </query>
      <query mdx="[Expenditures].[SchoolYear].[2018-19]">
        <tpls c="1">
          <tpl fld="2" item="24"/>
        </tpls>
      </query>
      <query mdx="[Expenditures].[SchoolYear].[2019-20]">
        <tpls c="1">
          <tpl fld="2" item="25"/>
        </tpls>
      </query>
      <query mdx="[Expenditures].[SchoolYear].[2020-21]">
        <tpls c="1">
          <tpl fld="2" item="26"/>
        </tpls>
      </query>
      <query mdx="[Expenditures].[SchoolYear].[2021-22]">
        <tpls c="1">
          <tpl fld="2" item="27"/>
        </tpls>
      </query>
      <query mdx="[Expenditures].[SchoolYear].[2022-23]">
        <tpls c="1">
          <tpl fld="2" item="28"/>
        </tpls>
      </query>
      <query mdx="[Expenditures].[SchoolYear].[2024-25]">
        <tpls c="1">
          <tpl fld="2" item="29"/>
        </tpls>
      </query>
      <query mdx="[DistrictBySize].[DistrictGroupTitle].[1,000 to 1,999]">
        <tpls c="1">
          <tpl fld="6" item="1"/>
        </tpls>
      </query>
      <query mdx="[Expenditures].[ProgramGroupTitle].[Total FTE Enrollment]"/>
      <query mdx="[Expenditures].[ProgramGroupTitle].[Total All Programs]"/>
      <query mdx="[DistrictBySize].[DistrictGroupTitle].[10,000 to 19,999]">
        <tpls c="1">
          <tpl fld="6" item="2"/>
        </tpls>
      </query>
      <query mdx="[DistrictBySize].[DistrictGroupTitle].[20,000 and over]">
        <tpls c="1">
          <tpl fld="6" item="3"/>
        </tpls>
      </query>
      <query mdx="[DistrictBySize].[DistrictGroupTitle].[2,000 to 2,999]">
        <tpls c="1">
          <tpl fld="6" item="4"/>
        </tpls>
      </query>
    </queryCache>
    <serverFormats count="1">
      <serverFormat format="#,0"/>
    </serverFormats>
  </tupleCache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6AEAF323-7BAD-4A03-9C81-4F4E4BB8E00F}" autoFormatId="16" applyNumberFormats="0" applyBorderFormats="0" applyFontFormats="0" applyPatternFormats="0" applyAlignmentFormats="0" applyWidthHeightFormats="0">
  <queryTableRefresh nextId="10">
    <queryTableFields count="6">
      <queryTableField id="1" name="SchoolYear" tableColumnId="1"/>
      <queryTableField id="2" name="VerTtl" tableColumnId="2"/>
      <queryTableField id="3" name="DistCode" tableColumnId="3"/>
      <queryTableField id="4" name="DistrictGroupTitle" tableColumnId="4"/>
      <queryTableField id="5" name="DistTitle" tableColumnId="5"/>
      <queryTableField id="6" name="Enroll" tableColumnId="6"/>
    </queryTableFields>
  </queryTableRefresh>
  <extLst>
    <ext xmlns:x15="http://schemas.microsoft.com/office/spreadsheetml/2010/11/main" uri="{883FBD77-0823-4a55-B5E3-86C4891E6966}">
      <x15:queryTable sourceDataName="Query - DistrictBySize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38F76E-4E73-4A38-8015-2CCCCE1A2718}" name="DistrictBySize" displayName="DistrictBySize" ref="A1:F321" tableType="queryTable" totalsRowShown="0" headerRowDxfId="5">
  <autoFilter ref="A1:F321" xr:uid="{3038F76E-4E73-4A38-8015-2CCCCE1A2718}"/>
  <sortState xmlns:xlrd2="http://schemas.microsoft.com/office/spreadsheetml/2017/richdata2" ref="A2:F321">
    <sortCondition ref="E1:E321"/>
  </sortState>
  <tableColumns count="6">
    <tableColumn id="1" xr3:uid="{486EEA2A-17C2-472C-A231-A304DA07AF5F}" uniqueName="1" name="SchoolYear" queryTableFieldId="1" dataDxfId="4"/>
    <tableColumn id="2" xr3:uid="{A6D626AA-FC9F-4AC9-8CA9-DD2E88F9AA16}" uniqueName="2" name="VerTtl" queryTableFieldId="2" dataDxfId="3"/>
    <tableColumn id="3" xr3:uid="{9BD15772-09C8-4DEA-95A3-6AF870A0EA9A}" uniqueName="3" name="DistCode" queryTableFieldId="3" dataDxfId="2"/>
    <tableColumn id="4" xr3:uid="{77736070-FC67-4B90-B2C1-0E6BFF158F8B}" uniqueName="4" name="DistrictGroupTitle" queryTableFieldId="4" dataDxfId="1"/>
    <tableColumn id="5" xr3:uid="{7E718CF3-1906-4B36-9884-9623549D3E90}" uniqueName="5" name="DistTitle" queryTableFieldId="5" dataDxfId="0"/>
    <tableColumn id="6" xr3:uid="{2913EFCC-5A35-4218-9EF7-D17097CE0E7B}" uniqueName="6" name="Enroll" queryTableField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 - 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 2007 - 2010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 2007 - 2010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DC265-7CD1-46F4-A2A9-9B676D50DFD4}">
  <sheetPr codeName="Sheet1">
    <pageSetUpPr fitToPage="1"/>
  </sheetPr>
  <dimension ref="B1:BN58"/>
  <sheetViews>
    <sheetView showGridLines="0" tabSelected="1" zoomScaleNormal="100" workbookViewId="0">
      <selection activeCell="BB12" sqref="BB12"/>
    </sheetView>
  </sheetViews>
  <sheetFormatPr defaultColWidth="9.140625" defaultRowHeight="10.5" x14ac:dyDescent="0.15"/>
  <cols>
    <col min="1" max="1" width="1.28515625" style="2" customWidth="1"/>
    <col min="2" max="2" width="25.7109375" style="2" customWidth="1"/>
    <col min="3" max="3" width="2.28515625" style="2" customWidth="1"/>
    <col min="4" max="4" width="10.7109375" style="2" hidden="1" customWidth="1"/>
    <col min="5" max="5" width="8.7109375" style="2" hidden="1" customWidth="1"/>
    <col min="6" max="6" width="10.7109375" style="2" hidden="1" customWidth="1"/>
    <col min="7" max="7" width="8.7109375" style="2" hidden="1" customWidth="1"/>
    <col min="8" max="8" width="10.7109375" style="2" hidden="1" customWidth="1"/>
    <col min="9" max="9" width="8.7109375" style="2" hidden="1" customWidth="1"/>
    <col min="10" max="10" width="10.7109375" style="2" hidden="1" customWidth="1"/>
    <col min="11" max="11" width="8.7109375" style="2" hidden="1" customWidth="1"/>
    <col min="12" max="12" width="10.7109375" style="2" hidden="1" customWidth="1"/>
    <col min="13" max="13" width="8.7109375" style="2" hidden="1" customWidth="1"/>
    <col min="14" max="14" width="10.7109375" style="2" hidden="1" customWidth="1"/>
    <col min="15" max="15" width="8.7109375" style="2" hidden="1" customWidth="1"/>
    <col min="16" max="16" width="10.7109375" style="2" hidden="1" customWidth="1"/>
    <col min="17" max="17" width="8.7109375" style="2" hidden="1" customWidth="1"/>
    <col min="18" max="18" width="10.7109375" style="2" hidden="1" customWidth="1"/>
    <col min="19" max="19" width="8.7109375" style="2" hidden="1" customWidth="1"/>
    <col min="20" max="20" width="10.7109375" style="2" hidden="1" customWidth="1"/>
    <col min="21" max="21" width="8.7109375" style="2" hidden="1" customWidth="1"/>
    <col min="22" max="22" width="10.7109375" style="2" hidden="1" customWidth="1"/>
    <col min="23" max="23" width="8.7109375" style="2" hidden="1" customWidth="1"/>
    <col min="24" max="24" width="10.7109375" style="2" hidden="1" customWidth="1"/>
    <col min="25" max="25" width="8.7109375" style="2" hidden="1" customWidth="1"/>
    <col min="26" max="26" width="10.7109375" style="2" hidden="1" customWidth="1"/>
    <col min="27" max="27" width="8.7109375" style="2" hidden="1" customWidth="1"/>
    <col min="28" max="28" width="10.7109375" style="2" hidden="1" customWidth="1"/>
    <col min="29" max="29" width="8.7109375" style="2" hidden="1" customWidth="1"/>
    <col min="30" max="30" width="10.7109375" style="2" hidden="1" customWidth="1"/>
    <col min="31" max="31" width="8.7109375" style="2" hidden="1" customWidth="1"/>
    <col min="32" max="32" width="10.7109375" style="2" hidden="1" customWidth="1"/>
    <col min="33" max="33" width="8.7109375" style="2" hidden="1" customWidth="1"/>
    <col min="34" max="34" width="10.7109375" style="2" hidden="1" customWidth="1"/>
    <col min="35" max="35" width="8.7109375" style="2" hidden="1" customWidth="1"/>
    <col min="36" max="36" width="10.7109375" style="2" hidden="1" customWidth="1"/>
    <col min="37" max="37" width="8.7109375" style="2" hidden="1" customWidth="1"/>
    <col min="38" max="38" width="10.7109375" style="2" hidden="1" customWidth="1"/>
    <col min="39" max="39" width="8.7109375" style="2" hidden="1" customWidth="1"/>
    <col min="40" max="40" width="10.7109375" style="2" hidden="1" customWidth="1"/>
    <col min="41" max="41" width="8.7109375" style="2" hidden="1" customWidth="1"/>
    <col min="42" max="42" width="10.7109375" style="2" hidden="1" customWidth="1"/>
    <col min="43" max="43" width="8.7109375" style="2" hidden="1" customWidth="1"/>
    <col min="44" max="44" width="10.7109375" style="2" hidden="1" customWidth="1"/>
    <col min="45" max="45" width="8.7109375" style="2" hidden="1" customWidth="1"/>
    <col min="46" max="46" width="10.7109375" style="2" hidden="1" customWidth="1"/>
    <col min="47" max="47" width="8.7109375" style="2" hidden="1" customWidth="1"/>
    <col min="48" max="48" width="10.7109375" style="2" hidden="1" customWidth="1"/>
    <col min="49" max="49" width="8.7109375" style="2" hidden="1" customWidth="1"/>
    <col min="50" max="50" width="10.7109375" style="2" hidden="1" customWidth="1"/>
    <col min="51" max="51" width="8.7109375" style="2" hidden="1" customWidth="1"/>
    <col min="52" max="52" width="10.7109375" style="2" hidden="1" customWidth="1"/>
    <col min="53" max="53" width="8.7109375" style="2" hidden="1" customWidth="1"/>
    <col min="54" max="54" width="17.28515625" style="2" bestFit="1" customWidth="1"/>
    <col min="55" max="55" width="8.7109375" style="2" customWidth="1"/>
    <col min="56" max="56" width="17.28515625" style="2" bestFit="1" customWidth="1"/>
    <col min="57" max="57" width="8.7109375" style="2" customWidth="1"/>
    <col min="58" max="58" width="17.28515625" style="2" bestFit="1" customWidth="1"/>
    <col min="59" max="59" width="8.7109375" style="2" customWidth="1"/>
    <col min="60" max="60" width="17.28515625" style="2" bestFit="1" customWidth="1"/>
    <col min="61" max="61" width="8.7109375" style="2" customWidth="1"/>
    <col min="62" max="62" width="17.28515625" style="2" bestFit="1" customWidth="1"/>
    <col min="63" max="63" width="8.7109375" style="2" customWidth="1"/>
    <col min="64" max="64" width="2.42578125" style="2" customWidth="1"/>
    <col min="65" max="65" width="22" style="2" customWidth="1"/>
    <col min="66" max="66" width="2.28515625" style="2" customWidth="1"/>
    <col min="67" max="16384" width="9.140625" style="2"/>
  </cols>
  <sheetData>
    <row r="1" spans="2:66" ht="6.6" customHeight="1" x14ac:dyDescent="0.15"/>
    <row r="2" spans="2:66" x14ac:dyDescent="0.15">
      <c r="B2" s="3" t="s">
        <v>660</v>
      </c>
    </row>
    <row r="3" spans="2:66" ht="13.5" customHeight="1" x14ac:dyDescent="0.15">
      <c r="B3" s="4" t="s">
        <v>293</v>
      </c>
      <c r="C3" s="54" t="str">
        <f>HYPERLINK("#"&amp;ADDRESS(ROW(),COLUMN()-1),CHAR(128))</f>
        <v>€</v>
      </c>
    </row>
    <row r="4" spans="2:66" ht="12.75" customHeight="1" x14ac:dyDescent="0.15">
      <c r="B4" s="7" t="s">
        <v>666</v>
      </c>
      <c r="BG4" s="25"/>
      <c r="BH4" s="24"/>
      <c r="BI4" s="42"/>
      <c r="BJ4" s="24"/>
      <c r="BK4" s="42">
        <v>45680.641984606482</v>
      </c>
    </row>
    <row r="5" spans="2:66" s="31" customFormat="1" ht="28.5" customHeight="1" x14ac:dyDescent="0.15">
      <c r="B5" s="28" t="s">
        <v>702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73"/>
      <c r="BI5" s="73"/>
      <c r="BJ5" s="29"/>
      <c r="BK5" s="30"/>
      <c r="BM5" s="57" t="s">
        <v>705</v>
      </c>
    </row>
    <row r="6" spans="2:66" ht="14.25" x14ac:dyDescent="0.2">
      <c r="B6" s="23"/>
      <c r="BG6" s="36"/>
      <c r="BH6" s="24"/>
      <c r="BI6" s="74"/>
      <c r="BJ6" s="5" t="s">
        <v>4</v>
      </c>
      <c r="BK6" s="6"/>
      <c r="BM6" s="52" t="s">
        <v>700</v>
      </c>
      <c r="BN6" s="54" t="str">
        <f>HYPERLINK("#"&amp;ADDRESS(ROW(),COLUMN()-1),CHAR(128))</f>
        <v>€</v>
      </c>
    </row>
    <row r="7" spans="2:66" x14ac:dyDescent="0.15">
      <c r="D7" s="8" t="s">
        <v>661</v>
      </c>
      <c r="E7" s="9"/>
      <c r="F7" s="8" t="str">
        <f>"SY"&amp;MID(D7,3,4)+1&amp;"-"&amp;RIGHT(D7,2)+1</f>
        <v>SY1996-97</v>
      </c>
      <c r="G7" s="9"/>
      <c r="H7" s="8" t="str">
        <f>"SY"&amp;MID(F7,3,4)+1&amp;"-"&amp;RIGHT(F7,2)+1</f>
        <v>SY1997-98</v>
      </c>
      <c r="I7" s="9"/>
      <c r="J7" s="8" t="str">
        <f>"SY"&amp;MID(H7,3,4)+1&amp;"-"&amp;RIGHT(H7,2)+1</f>
        <v>SY1998-99</v>
      </c>
      <c r="K7" s="10"/>
      <c r="L7" s="8" t="s">
        <v>662</v>
      </c>
      <c r="M7" s="10"/>
      <c r="N7" s="8" t="str">
        <f>"SY"&amp;MID(L7,3,4)+1&amp;"-"&amp;TEXT(RIGHT(L7,2)+1,"00")</f>
        <v>SY2000-01</v>
      </c>
      <c r="O7" s="10"/>
      <c r="P7" s="8" t="str">
        <f>"SY"&amp;MID(N7,3,4)+1&amp;"-"&amp;TEXT(RIGHT(N7,2)+1,"00")</f>
        <v>SY2001-02</v>
      </c>
      <c r="Q7" s="10"/>
      <c r="R7" s="8" t="str">
        <f>"SY"&amp;MID(P7,3,4)+1&amp;"-"&amp;TEXT(RIGHT(P7,2)+1,"00")</f>
        <v>SY2002-03</v>
      </c>
      <c r="S7" s="10"/>
      <c r="T7" s="8" t="str">
        <f>"SY"&amp;MID(R7,3,4)+1&amp;"-"&amp;TEXT(RIGHT(R7,2)+1,"00")</f>
        <v>SY2003-04</v>
      </c>
      <c r="U7" s="10"/>
      <c r="V7" s="8" t="str">
        <f>"SY"&amp;MID(T7,3,4)+1&amp;"-"&amp;TEXT(RIGHT(T7,2)+1,"00")</f>
        <v>SY2004-05</v>
      </c>
      <c r="W7" s="10"/>
      <c r="X7" s="8" t="str">
        <f>"SY"&amp;MID(V7,3,4)+1&amp;"-"&amp;TEXT(RIGHT(V7,2)+1,"00")</f>
        <v>SY2005-06</v>
      </c>
      <c r="Y7" s="10"/>
      <c r="Z7" s="8" t="str">
        <f>"SY"&amp;MID(X7,3,4)+1&amp;"-"&amp;TEXT(RIGHT(X7,2)+1,"00")</f>
        <v>SY2006-07</v>
      </c>
      <c r="AA7" s="9"/>
      <c r="AB7" s="8" t="str">
        <f>"SY"&amp;MID(Z7,3,4)+1&amp;"-"&amp;TEXT(RIGHT(Z7,2)+1,"00")</f>
        <v>SY2007-08</v>
      </c>
      <c r="AC7" s="9"/>
      <c r="AD7" s="8" t="str">
        <f>"SY"&amp;MID(AB7,3,4)+1&amp;"-"&amp;TEXT(RIGHT(AB7,2)+1,"00")</f>
        <v>SY2008-09</v>
      </c>
      <c r="AE7" s="9"/>
      <c r="AF7" s="8" t="str">
        <f>"SY"&amp;MID(AD7,3,4)+1&amp;"-"&amp;TEXT(RIGHT(AD7,2)+1,"00")</f>
        <v>SY2009-10</v>
      </c>
      <c r="AG7" s="9"/>
      <c r="AH7" s="8" t="str">
        <f>"SY"&amp;MID(AF7,3,4)+1&amp;"-"&amp;TEXT(RIGHT(AF7,2)+1,"00")</f>
        <v>SY2010-11</v>
      </c>
      <c r="AI7" s="9"/>
      <c r="AJ7" s="8" t="str">
        <f>"SY"&amp;MID(AH7,3,4)+1&amp;"-"&amp;TEXT(RIGHT(AH7,2)+1,"00")</f>
        <v>SY2011-12</v>
      </c>
      <c r="AK7" s="9"/>
      <c r="AL7" s="8" t="str">
        <f>"SY"&amp;MID(AJ7,3,4)+1&amp;"-"&amp;TEXT(RIGHT(AJ7,2)+1,"00")</f>
        <v>SY2012-13</v>
      </c>
      <c r="AM7" s="9"/>
      <c r="AN7" s="8" t="str">
        <f>"SY"&amp;MID(AL7,3,4)+1&amp;"-"&amp;TEXT(RIGHT(AL7,2)+1,"00")</f>
        <v>SY2013-14</v>
      </c>
      <c r="AO7" s="9"/>
      <c r="AP7" s="8" t="str">
        <f>"SY"&amp;MID(AN7,3,4)+1&amp;"-"&amp;TEXT(RIGHT(AN7,2)+1,"00")</f>
        <v>SY2014-15</v>
      </c>
      <c r="AQ7" s="9"/>
      <c r="AR7" s="8" t="str">
        <f>"SY"&amp;MID(AP7,3,4)+1&amp;"-"&amp;TEXT(RIGHT(AP7,2)+1,"00")</f>
        <v>SY2015-16</v>
      </c>
      <c r="AS7" s="9"/>
      <c r="AT7" s="8" t="str">
        <f>"SY"&amp;MID(AR7,3,4)+1&amp;"-"&amp;TEXT(RIGHT(AR7,2)+1,"00")</f>
        <v>SY2016-17</v>
      </c>
      <c r="AU7" s="9"/>
      <c r="AV7" s="8" t="str">
        <f>"SY"&amp;MID(AT7,3,4)+1&amp;"-"&amp;TEXT(RIGHT(AT7,2)+1,"00")</f>
        <v>SY2017-18</v>
      </c>
      <c r="AW7" s="9"/>
      <c r="AX7" s="8" t="str">
        <f>"SY"&amp;MID(AV7,3,4)+1&amp;"-"&amp;TEXT(RIGHT(AV7,2)+1,"00")</f>
        <v>SY2018-19</v>
      </c>
      <c r="AY7" s="9"/>
      <c r="AZ7" s="8" t="str">
        <f>"SY"&amp;MID(AX7,3,4)+1&amp;"-"&amp;TEXT(RIGHT(AX7,2)+1,"00")</f>
        <v>SY2019-20</v>
      </c>
      <c r="BA7" s="9"/>
      <c r="BB7" s="8" t="str">
        <f>"SY"&amp;MID(AZ7,3,4)+1&amp;"-"&amp;TEXT(RIGHT(AZ7,2)+1,"00")</f>
        <v>SY2020-21</v>
      </c>
      <c r="BC7" s="9"/>
      <c r="BD7" s="8" t="str">
        <f>"SY"&amp;MID(BB7,3,4)+1&amp;"-"&amp;TEXT(RIGHT(BB7,2)+1,"00")</f>
        <v>SY2021-22</v>
      </c>
      <c r="BE7" s="9"/>
      <c r="BF7" s="8" t="str">
        <f>"SY"&amp;MID(BD7,3,4)+1&amp;"-"&amp;TEXT(RIGHT(BD7,2)+1,"00")</f>
        <v>SY2022-23</v>
      </c>
      <c r="BG7" s="9"/>
      <c r="BH7" s="8" t="str">
        <f>"SY"&amp;MID(BF7,3,4)+1&amp;"-"&amp;TEXT(RIGHT(BF7,2)+1,"00")</f>
        <v>SY2023-24</v>
      </c>
      <c r="BI7" s="9"/>
      <c r="BJ7" s="26" t="str">
        <f>"SY"&amp;MID(BH7,3,4)+1&amp;"-"&amp;TEXT(RIGHT(BH7,2)+1,"00")</f>
        <v>SY2024-25</v>
      </c>
      <c r="BK7" s="27"/>
    </row>
    <row r="8" spans="2:66" x14ac:dyDescent="0.15">
      <c r="D8" s="11" t="s">
        <v>0</v>
      </c>
      <c r="E8" s="11" t="s">
        <v>1</v>
      </c>
      <c r="F8" s="11" t="s">
        <v>0</v>
      </c>
      <c r="G8" s="11" t="s">
        <v>1</v>
      </c>
      <c r="H8" s="11" t="s">
        <v>0</v>
      </c>
      <c r="I8" s="11" t="s">
        <v>1</v>
      </c>
      <c r="J8" s="11" t="s">
        <v>0</v>
      </c>
      <c r="K8" s="12" t="s">
        <v>1</v>
      </c>
      <c r="L8" s="11" t="s">
        <v>0</v>
      </c>
      <c r="M8" s="12" t="s">
        <v>1</v>
      </c>
      <c r="N8" s="11" t="s">
        <v>0</v>
      </c>
      <c r="O8" s="12" t="s">
        <v>1</v>
      </c>
      <c r="P8" s="11" t="s">
        <v>0</v>
      </c>
      <c r="Q8" s="12" t="s">
        <v>1</v>
      </c>
      <c r="R8" s="11" t="s">
        <v>0</v>
      </c>
      <c r="S8" s="12" t="s">
        <v>1</v>
      </c>
      <c r="T8" s="11" t="s">
        <v>0</v>
      </c>
      <c r="U8" s="11" t="s">
        <v>1</v>
      </c>
      <c r="V8" s="11" t="s">
        <v>0</v>
      </c>
      <c r="W8" s="11" t="s">
        <v>1</v>
      </c>
      <c r="X8" s="11" t="s">
        <v>0</v>
      </c>
      <c r="Y8" s="11" t="s">
        <v>1</v>
      </c>
      <c r="Z8" s="11" t="s">
        <v>0</v>
      </c>
      <c r="AA8" s="11" t="s">
        <v>1</v>
      </c>
      <c r="AB8" s="11" t="s">
        <v>0</v>
      </c>
      <c r="AC8" s="11" t="s">
        <v>1</v>
      </c>
      <c r="AD8" s="11" t="s">
        <v>0</v>
      </c>
      <c r="AE8" s="11" t="s">
        <v>1</v>
      </c>
      <c r="AF8" s="11" t="s">
        <v>0</v>
      </c>
      <c r="AG8" s="11" t="s">
        <v>1</v>
      </c>
      <c r="AH8" s="11" t="s">
        <v>0</v>
      </c>
      <c r="AI8" s="11" t="s">
        <v>1</v>
      </c>
      <c r="AJ8" s="11" t="s">
        <v>0</v>
      </c>
      <c r="AK8" s="11" t="s">
        <v>1</v>
      </c>
      <c r="AL8" s="11" t="s">
        <v>0</v>
      </c>
      <c r="AM8" s="11" t="s">
        <v>1</v>
      </c>
      <c r="AN8" s="11" t="s">
        <v>0</v>
      </c>
      <c r="AO8" s="11" t="s">
        <v>1</v>
      </c>
      <c r="AP8" s="11" t="s">
        <v>0</v>
      </c>
      <c r="AQ8" s="11" t="s">
        <v>1</v>
      </c>
      <c r="AR8" s="11" t="s">
        <v>0</v>
      </c>
      <c r="AS8" s="11" t="s">
        <v>1</v>
      </c>
      <c r="AT8" s="11" t="s">
        <v>0</v>
      </c>
      <c r="AU8" s="11" t="s">
        <v>1</v>
      </c>
      <c r="AV8" s="11" t="s">
        <v>0</v>
      </c>
      <c r="AW8" s="11" t="s">
        <v>1</v>
      </c>
      <c r="AX8" s="11" t="s">
        <v>0</v>
      </c>
      <c r="AY8" s="11" t="s">
        <v>1</v>
      </c>
      <c r="AZ8" s="11" t="s">
        <v>0</v>
      </c>
      <c r="BA8" s="11" t="s">
        <v>1</v>
      </c>
      <c r="BB8" s="11" t="s">
        <v>708</v>
      </c>
      <c r="BC8" s="11" t="s">
        <v>1</v>
      </c>
      <c r="BD8" s="11" t="s">
        <v>708</v>
      </c>
      <c r="BE8" s="11" t="s">
        <v>1</v>
      </c>
      <c r="BF8" s="11" t="s">
        <v>708</v>
      </c>
      <c r="BG8" s="11" t="s">
        <v>1</v>
      </c>
      <c r="BH8" s="11" t="s">
        <v>708</v>
      </c>
      <c r="BI8" s="11" t="s">
        <v>1</v>
      </c>
      <c r="BJ8" s="11" t="s">
        <v>708</v>
      </c>
      <c r="BK8" s="11" t="s">
        <v>1</v>
      </c>
    </row>
    <row r="9" spans="2:66" x14ac:dyDescent="0.15">
      <c r="B9" s="22" t="s">
        <v>668</v>
      </c>
      <c r="D9" s="13" t="s">
        <v>2</v>
      </c>
      <c r="E9" s="13" t="s">
        <v>3</v>
      </c>
      <c r="F9" s="13" t="s">
        <v>2</v>
      </c>
      <c r="G9" s="13" t="s">
        <v>3</v>
      </c>
      <c r="H9" s="13" t="s">
        <v>2</v>
      </c>
      <c r="I9" s="13" t="s">
        <v>3</v>
      </c>
      <c r="J9" s="13" t="s">
        <v>2</v>
      </c>
      <c r="K9" s="14" t="s">
        <v>3</v>
      </c>
      <c r="L9" s="13" t="s">
        <v>2</v>
      </c>
      <c r="M9" s="14" t="s">
        <v>3</v>
      </c>
      <c r="N9" s="13" t="s">
        <v>2</v>
      </c>
      <c r="O9" s="14" t="s">
        <v>3</v>
      </c>
      <c r="P9" s="13" t="s">
        <v>2</v>
      </c>
      <c r="Q9" s="14" t="s">
        <v>3</v>
      </c>
      <c r="R9" s="13" t="s">
        <v>2</v>
      </c>
      <c r="S9" s="14" t="s">
        <v>3</v>
      </c>
      <c r="T9" s="13" t="s">
        <v>2</v>
      </c>
      <c r="U9" s="13" t="s">
        <v>3</v>
      </c>
      <c r="V9" s="13" t="s">
        <v>2</v>
      </c>
      <c r="W9" s="13" t="s">
        <v>3</v>
      </c>
      <c r="X9" s="13" t="s">
        <v>2</v>
      </c>
      <c r="Y9" s="13" t="s">
        <v>3</v>
      </c>
      <c r="Z9" s="13" t="s">
        <v>2</v>
      </c>
      <c r="AA9" s="13" t="s">
        <v>3</v>
      </c>
      <c r="AB9" s="13" t="s">
        <v>2</v>
      </c>
      <c r="AC9" s="13" t="s">
        <v>3</v>
      </c>
      <c r="AD9" s="13" t="s">
        <v>2</v>
      </c>
      <c r="AE9" s="13" t="s">
        <v>3</v>
      </c>
      <c r="AF9" s="13" t="s">
        <v>2</v>
      </c>
      <c r="AG9" s="13" t="s">
        <v>3</v>
      </c>
      <c r="AH9" s="13" t="s">
        <v>2</v>
      </c>
      <c r="AI9" s="13" t="s">
        <v>3</v>
      </c>
      <c r="AJ9" s="13" t="s">
        <v>2</v>
      </c>
      <c r="AK9" s="13" t="s">
        <v>3</v>
      </c>
      <c r="AL9" s="13" t="s">
        <v>2</v>
      </c>
      <c r="AM9" s="13" t="s">
        <v>3</v>
      </c>
      <c r="AN9" s="13" t="s">
        <v>2</v>
      </c>
      <c r="AO9" s="13" t="s">
        <v>3</v>
      </c>
      <c r="AP9" s="13" t="s">
        <v>2</v>
      </c>
      <c r="AQ9" s="13" t="s">
        <v>3</v>
      </c>
      <c r="AR9" s="13" t="s">
        <v>2</v>
      </c>
      <c r="AS9" s="13" t="s">
        <v>3</v>
      </c>
      <c r="AT9" s="13" t="s">
        <v>2</v>
      </c>
      <c r="AU9" s="13" t="s">
        <v>3</v>
      </c>
      <c r="AV9" s="13" t="s">
        <v>2</v>
      </c>
      <c r="AW9" s="13" t="s">
        <v>3</v>
      </c>
      <c r="AX9" s="13" t="s">
        <v>2</v>
      </c>
      <c r="AY9" s="13" t="s">
        <v>3</v>
      </c>
      <c r="AZ9" s="13" t="s">
        <v>2</v>
      </c>
      <c r="BA9" s="13" t="s">
        <v>3</v>
      </c>
      <c r="BB9" s="13" t="s">
        <v>709</v>
      </c>
      <c r="BC9" s="13" t="s">
        <v>3</v>
      </c>
      <c r="BD9" s="13" t="s">
        <v>709</v>
      </c>
      <c r="BE9" s="13" t="s">
        <v>3</v>
      </c>
      <c r="BF9" s="13" t="s">
        <v>709</v>
      </c>
      <c r="BG9" s="13" t="s">
        <v>3</v>
      </c>
      <c r="BH9" s="13" t="s">
        <v>709</v>
      </c>
      <c r="BI9" s="13" t="s">
        <v>3</v>
      </c>
      <c r="BJ9" s="13" t="s">
        <v>709</v>
      </c>
      <c r="BK9" s="13" t="s">
        <v>3</v>
      </c>
    </row>
    <row r="10" spans="2:66" ht="7.5" customHeight="1" x14ac:dyDescent="0.15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</row>
    <row r="11" spans="2:66" ht="14.25" customHeight="1" x14ac:dyDescent="0.15">
      <c r="B11" s="45" t="str">
        <f>B3</f>
        <v>Aberdeen</v>
      </c>
      <c r="C11" s="32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44"/>
      <c r="BJ11" s="33"/>
      <c r="BK11" s="44"/>
    </row>
    <row r="12" spans="2:66" ht="14.25" customHeight="1" x14ac:dyDescent="0.15">
      <c r="B12" s="46" t="s">
        <v>689</v>
      </c>
      <c r="D12" s="16">
        <f>IFERROR(CUBEVALUE("ThisWorkbookDataModel","[Measures].[Exp]","[Expenditures].[ProgramGroupTitle].["&amp;$B12&amp;"]","[Expenditures].[SchoolYear].["&amp;RIGHT(D$7,7)&amp;"]","[Expenditures].[DistTitle].["&amp;$B$3&amp;"]")/D$23,"")</f>
        <v>3481.2902008463334</v>
      </c>
      <c r="E12" s="17">
        <f>IFERROR(D12/D$22,"")</f>
        <v>0.5755535455998001</v>
      </c>
      <c r="F12" s="16">
        <f>IFERROR(CUBEVALUE("ThisWorkbookDataModel","[Measures].[Exp]","[Expenditures].[ProgramGroupTitle].["&amp;$B12&amp;"]","[Expenditures].[SchoolYear].["&amp;RIGHT(F$7,7)&amp;"]","[Expenditures].[DistTitle].["&amp;$B$3&amp;"]")/F$23,"")</f>
        <v>3481.6268068365721</v>
      </c>
      <c r="G12" s="17">
        <f>IFERROR(F12/F$22,"")</f>
        <v>0.54799906301868895</v>
      </c>
      <c r="H12" s="16">
        <f>IFERROR(CUBEVALUE("ThisWorkbookDataModel","[Measures].[Exp]","[Expenditures].[ProgramGroupTitle].["&amp;$B12&amp;"]","[Expenditures].[SchoolYear].["&amp;RIGHT(H$7,7)&amp;"]","[Expenditures].[DistTitle].["&amp;$B$3&amp;"]")/H$23,"")</f>
        <v>3386.4404527896204</v>
      </c>
      <c r="I12" s="17">
        <f>IFERROR(H12/H$22,"")</f>
        <v>0.54300491472551038</v>
      </c>
      <c r="J12" s="16">
        <f>IFERROR(CUBEVALUE("ThisWorkbookDataModel","[Measures].[Exp]","[Expenditures].[ProgramGroupTitle].["&amp;$B12&amp;"]","[Expenditures].[SchoolYear].["&amp;RIGHT(J$7,7)&amp;"]","[Expenditures].[DistTitle].["&amp;$B$3&amp;"]")/J$23,"")</f>
        <v>3418.3681700896823</v>
      </c>
      <c r="K12" s="17">
        <f>IFERROR(J12/J$22,"")</f>
        <v>0.51249580718589105</v>
      </c>
      <c r="L12" s="16">
        <f>IFERROR(CUBEVALUE("ThisWorkbookDataModel","[Measures].[Exp]","[Expenditures].[ProgramGroupTitle].["&amp;$B12&amp;"]","[Expenditures].[SchoolYear].["&amp;RIGHT(L$7,7)&amp;"]","[Expenditures].[DistTitle].["&amp;$B$3&amp;"]")/L$23,"")</f>
        <v>3576.5098385277724</v>
      </c>
      <c r="M12" s="17">
        <f>IFERROR(L12/L$22,"")</f>
        <v>0.51374950703254874</v>
      </c>
      <c r="N12" s="16">
        <f>IFERROR(CUBEVALUE("ThisWorkbookDataModel","[Measures].[Exp]","[Expenditures].[ProgramGroupTitle].["&amp;$B12&amp;"]","[Expenditures].[SchoolYear].["&amp;RIGHT(N$7,7)&amp;"]","[Expenditures].[DistTitle].["&amp;$B$3&amp;"]")/N$23,"")</f>
        <v>3609.2845154296997</v>
      </c>
      <c r="O12" s="17">
        <f>IFERROR(N12/N$22,"")</f>
        <v>0.49880133656675191</v>
      </c>
      <c r="P12" s="16">
        <f>IFERROR(CUBEVALUE("ThisWorkbookDataModel","[Measures].[Exp]","[Expenditures].[ProgramGroupTitle].["&amp;$B12&amp;"]","[Expenditures].[SchoolYear].["&amp;RIGHT(P$7,7)&amp;"]","[Expenditures].[DistTitle].["&amp;$B$3&amp;"]")/P$23,"")</f>
        <v>3749.3102440261009</v>
      </c>
      <c r="Q12" s="17">
        <f>IFERROR(P12/P$22,"")</f>
        <v>0.48569489063694626</v>
      </c>
      <c r="R12" s="16">
        <f>IFERROR(CUBEVALUE("ThisWorkbookDataModel","[Measures].[Exp]","[Expenditures].[ProgramGroupTitle].["&amp;$B12&amp;"]","[Expenditures].[SchoolYear].["&amp;RIGHT(R$7,7)&amp;"]","[Expenditures].[DistTitle].["&amp;$B$3&amp;"]")/R$23,"")</f>
        <v>3790.487894385918</v>
      </c>
      <c r="S12" s="17">
        <f>IFERROR(R12/R$22,"")</f>
        <v>0.47549349316342487</v>
      </c>
      <c r="T12" s="16">
        <f>IFERROR(CUBEVALUE("ThisWorkbookDataModel","[Measures].[Exp]","[Expenditures].[ProgramGroupTitle].["&amp;$B12&amp;"]","[Expenditures].[SchoolYear].["&amp;RIGHT(T$7,7)&amp;"]","[Expenditures].[DistTitle].["&amp;$B$3&amp;"]")/T$23,"")</f>
        <v>3820.4978789242564</v>
      </c>
      <c r="U12" s="17">
        <f>IFERROR(T12/T$22,"")</f>
        <v>0.46797944040712197</v>
      </c>
      <c r="V12" s="16">
        <f>IFERROR(CUBEVALUE("ThisWorkbookDataModel","[Measures].[Exp]","[Expenditures].[ProgramGroupTitle].["&amp;$B12&amp;"]","[Expenditures].[SchoolYear].["&amp;RIGHT(V$7,7)&amp;"]","[Expenditures].[DistTitle].["&amp;$B$3&amp;"]")/V$23,"")</f>
        <v>3893.3713790522283</v>
      </c>
      <c r="W12" s="17">
        <f>IFERROR(V12/V$22,"")</f>
        <v>0.45348558368711184</v>
      </c>
      <c r="X12" s="16">
        <f>IFERROR(CUBEVALUE("ThisWorkbookDataModel","[Measures].[Exp]","[Expenditures].[ProgramGroupTitle].["&amp;$B12&amp;"]","[Expenditures].[SchoolYear].["&amp;RIGHT(X$7,7)&amp;"]","[Expenditures].[DistTitle].["&amp;$B$3&amp;"]")/X$23,"")</f>
        <v>4005.6662044176219</v>
      </c>
      <c r="Y12" s="17">
        <f>IFERROR(X12/X$22,"")</f>
        <v>0.46670038115166596</v>
      </c>
      <c r="Z12" s="16">
        <f>IFERROR(CUBEVALUE("ThisWorkbookDataModel","[Measures].[Exp]","[Expenditures].[ProgramGroupTitle].["&amp;$B12&amp;"]","[Expenditures].[SchoolYear].["&amp;RIGHT(Z$7,7)&amp;"]","[Expenditures].[DistTitle].["&amp;$B$3&amp;"]")/Z$23,"")</f>
        <v>4300.6574421816858</v>
      </c>
      <c r="AA12" s="17">
        <f>IFERROR(Z12/Z$22,"")</f>
        <v>0.46894051563166977</v>
      </c>
      <c r="AB12" s="16">
        <f>IFERROR(CUBEVALUE("ThisWorkbookDataModel","[Measures].[Exp]","[Expenditures].[ProgramGroupTitle].["&amp;$B12&amp;"]","[Expenditures].[SchoolYear].["&amp;RIGHT(AB$7,7)&amp;"]","[Expenditures].[DistTitle].["&amp;$B$3&amp;"]")/AB$23,"")</f>
        <v>4560.4718324575615</v>
      </c>
      <c r="AC12" s="17">
        <f>IFERROR(AB12/AB$22,"")</f>
        <v>0.43534922745703075</v>
      </c>
      <c r="AD12" s="16">
        <f>IFERROR(CUBEVALUE("ThisWorkbookDataModel","[Measures].[Exp]","[Expenditures].[ProgramGroupTitle].["&amp;$B12&amp;"]","[Expenditures].[SchoolYear].["&amp;RIGHT(AD$7,7)&amp;"]","[Expenditures].[DistTitle].["&amp;$B$3&amp;"]")/AD$23,"")</f>
        <v>4584.6380021103132</v>
      </c>
      <c r="AE12" s="17">
        <f>IFERROR(AD12/AD$22,"")</f>
        <v>0.41161783292950505</v>
      </c>
      <c r="AF12" s="16">
        <f>IFERROR(CUBEVALUE("ThisWorkbookDataModel","[Measures].[Exp]","[Expenditures].[ProgramGroupTitle].["&amp;$B12&amp;"]","[Expenditures].[SchoolYear].["&amp;RIGHT(AF$7,7)&amp;"]","[Expenditures].[DistTitle].["&amp;$B$3&amp;"]")/AF$23,"")</f>
        <v>4840.5948180850792</v>
      </c>
      <c r="AG12" s="17">
        <f>IFERROR(AF12/AF$22,"")</f>
        <v>0.44185379131534924</v>
      </c>
      <c r="AH12" s="16">
        <f>IFERROR(CUBEVALUE("ThisWorkbookDataModel","[Measures].[Exp]","[Expenditures].[ProgramGroupTitle].["&amp;$B12&amp;"]","[Expenditures].[SchoolYear].["&amp;RIGHT(AH$7,7)&amp;"]","[Expenditures].[DistTitle].["&amp;$B$3&amp;"]")/AH$23,"")</f>
        <v>5341.8713676292573</v>
      </c>
      <c r="AI12" s="17">
        <f>IFERROR(AH12/AH$22,"")</f>
        <v>0.46040911905606063</v>
      </c>
      <c r="AJ12" s="16">
        <f>IFERROR(CUBEVALUE("ThisWorkbookDataModel","[Measures].[Exp]","[Expenditures].[ProgramGroupTitle].["&amp;$B12&amp;"]","[Expenditures].[SchoolYear].["&amp;RIGHT(AJ$7,7)&amp;"]","[Expenditures].[DistTitle].["&amp;$B$3&amp;"]")/AJ$23,"")</f>
        <v>5335.1750260351155</v>
      </c>
      <c r="AK12" s="17">
        <f>IFERROR(AJ12/AJ$22,"")</f>
        <v>0.46685399342035078</v>
      </c>
      <c r="AL12" s="16">
        <f>IFERROR(CUBEVALUE("ThisWorkbookDataModel","[Measures].[Exp]","[Expenditures].[ProgramGroupTitle].["&amp;$B12&amp;"]","[Expenditures].[SchoolYear].["&amp;RIGHT(AL$7,7)&amp;"]","[Expenditures].[DistTitle].["&amp;$B$3&amp;"]")/AL$23,"")</f>
        <v>5125.8647785872145</v>
      </c>
      <c r="AM12" s="17">
        <f>IFERROR(AL12/AL$22,"")</f>
        <v>0.46011789427056438</v>
      </c>
      <c r="AN12" s="16">
        <f>IFERROR(CUBEVALUE("ThisWorkbookDataModel","[Measures].[Exp]","[Expenditures].[ProgramGroupTitle].["&amp;$B12&amp;"]","[Expenditures].[SchoolYear].["&amp;RIGHT(AN$7,7)&amp;"]","[Expenditures].[DistTitle].["&amp;$B$3&amp;"]")/AN$23,"")</f>
        <v>5360.2233178275283</v>
      </c>
      <c r="AO12" s="17">
        <f>IFERROR(AN12/AN$22,"")</f>
        <v>0.46253933045095169</v>
      </c>
      <c r="AP12" s="16">
        <f>IFERROR(CUBEVALUE("ThisWorkbookDataModel","[Measures].[Exp]","[Expenditures].[ProgramGroupTitle].["&amp;$B12&amp;"]","[Expenditures].[SchoolYear].["&amp;RIGHT(AP$7,7)&amp;"]","[Expenditures].[DistTitle].["&amp;$B$3&amp;"]")/AP$23,"")</f>
        <v>5552.5049865871561</v>
      </c>
      <c r="AQ12" s="17">
        <f>IFERROR(AP12/AP$22,"")</f>
        <v>0.46317240435765533</v>
      </c>
      <c r="AR12" s="16">
        <f>IFERROR(CUBEVALUE("ThisWorkbookDataModel","[Measures].[Exp]","[Expenditures].[ProgramGroupTitle].["&amp;$B12&amp;"]","[Expenditures].[SchoolYear].["&amp;RIGHT(AR$7,7)&amp;"]","[Expenditures].[DistTitle].["&amp;$B$3&amp;"]")/AR$23,"")</f>
        <v>5887.1799010001505</v>
      </c>
      <c r="AS12" s="17">
        <f>IFERROR(AR12/AR$22,"")</f>
        <v>0.46487578503558558</v>
      </c>
      <c r="AT12" s="16">
        <f>IFERROR(CUBEVALUE("ThisWorkbookDataModel","[Measures].[Exp]","[Expenditures].[ProgramGroupTitle].["&amp;$B12&amp;"]","[Expenditures].[SchoolYear].["&amp;RIGHT(AT$7,7)&amp;"]","[Expenditures].[DistTitle].["&amp;$B$3&amp;"]")/AT$23,"")</f>
        <v>6329.4157387522328</v>
      </c>
      <c r="AU12" s="17">
        <f>IFERROR(AT12/AT$22,"")</f>
        <v>0.47837052530664692</v>
      </c>
      <c r="AV12" s="16">
        <f>IFERROR(CUBEVALUE("ThisWorkbookDataModel","[Measures].[Exp]","[Expenditures].[ProgramGroupTitle].["&amp;$B12&amp;"]","[Expenditures].[SchoolYear].["&amp;RIGHT(AV$7,7)&amp;"]","[Expenditures].[DistTitle].["&amp;$B$3&amp;"]")/AV$23,"")</f>
        <v>6340.4165412286211</v>
      </c>
      <c r="AW12" s="17">
        <f>IFERROR(AV12/AV$22,"")</f>
        <v>0.4546929898386583</v>
      </c>
      <c r="AX12" s="16">
        <f>IFERROR(CUBEVALUE("ThisWorkbookDataModel","[Measures].[Exp]","[Expenditures].[ProgramGroupTitle].["&amp;$B12&amp;"]","[Expenditures].[SchoolYear].["&amp;RIGHT(AX$7,7)&amp;"]","[Expenditures].[DistTitle].["&amp;$B$3&amp;"]")/AX$23,"")</f>
        <v>6934.8570579964953</v>
      </c>
      <c r="AY12" s="17">
        <f>IFERROR(AX12/AX$22,"")</f>
        <v>0.4507038872129584</v>
      </c>
      <c r="AZ12" s="16">
        <f>IFERROR(CUBEVALUE("ThisWorkbookDataModel","[Measures].[Exp]","[Expenditures].[ProgramGroupTitle].["&amp;$B12&amp;"]","[Expenditures].[SchoolYear].["&amp;RIGHT(AZ$7,7)&amp;"]","[Expenditures].[DistTitle].["&amp;$B$3&amp;"]")/AZ$23,"")</f>
        <v>6778.0861391097287</v>
      </c>
      <c r="BA12" s="17">
        <f>IFERROR(AZ12/AZ$22,"")</f>
        <v>0.43409044222459181</v>
      </c>
      <c r="BB12" s="16" vm="430">
        <f>IFERROR(CUBEVALUE("ThisWorkbookDataModel","[Measures].[Exp]","[Expenditures].[ProgramGroupTitle].["&amp;$B12&amp;"]","[Expenditures].[SchoolYear].["&amp;RIGHT(BB$7,7)&amp;"]","[Expenditures].[DistTitle].["&amp;$B$3&amp;"]"),"")</f>
        <v>21389649.93</v>
      </c>
      <c r="BC12" s="17">
        <f>IFERROR(BB12/BB$22,"")</f>
        <v>0.44028941336955396</v>
      </c>
      <c r="BD12" s="16" vm="453">
        <f>IFERROR(CUBEVALUE("ThisWorkbookDataModel","[Measures].[Exp]","[Expenditures].[ProgramGroupTitle].["&amp;$B12&amp;"]","[Expenditures].[SchoolYear].["&amp;RIGHT(BD$7,7)&amp;"]","[Expenditures].[DistTitle].["&amp;$B$3&amp;"]"),"")</f>
        <v>22351502.010000002</v>
      </c>
      <c r="BE12" s="17">
        <f>IFERROR(BD12/BD$22,"")</f>
        <v>0.38311638815095056</v>
      </c>
      <c r="BF12" s="16" vm="480">
        <f>IFERROR(CUBEVALUE("ThisWorkbookDataModel","[Measures].[Exp]","[Expenditures].[ProgramGroupTitle].["&amp;$B12&amp;"]","[Expenditures].[SchoolYear].["&amp;RIGHT(BF$7,7)&amp;"]","[Expenditures].[DistTitle].["&amp;$B$3&amp;"]"),"")</f>
        <v>23571026.25</v>
      </c>
      <c r="BG12" s="17">
        <f>IFERROR(BF12/BF$22,"")</f>
        <v>0.37670595966698533</v>
      </c>
      <c r="BH12" s="16" vm="520">
        <f>IFERROR(CUBEVALUE("ThisWorkbookDataModel","[Measures].[Exp]","[Expenditures].[ProgramGroupTitle].["&amp;$B12&amp;"]","[Expenditures].[SchoolYear].["&amp;RIGHT(BH$7,7)&amp;"]","[Expenditures].[DistTitle].["&amp;$B$3&amp;"]"),"")</f>
        <v>22319688.440000001</v>
      </c>
      <c r="BI12" s="43">
        <f>IFERROR(BH12/BH$22,"")</f>
        <v>0.35303497207476936</v>
      </c>
      <c r="BJ12" s="16" vm="533">
        <f>IFERROR(CUBEVALUE("ThisWorkbookDataModel","[Measures].[Exp]","[Expenditures].[ProgramGroupTitle].["&amp;$B12&amp;"]","[Expenditures].[SchoolYear].["&amp;RIGHT(BJ$7,7)&amp;"]","[Expenditures].[DistTitle].["&amp;$B$3&amp;"]"),"")</f>
        <v>26618322</v>
      </c>
      <c r="BK12" s="43">
        <f>IFERROR(BJ12/BJ$22,"")</f>
        <v>0.42290138520691439</v>
      </c>
    </row>
    <row r="13" spans="2:66" ht="14.25" customHeight="1" x14ac:dyDescent="0.15">
      <c r="B13" s="46" t="s">
        <v>690</v>
      </c>
      <c r="D13" s="16">
        <f t="shared" ref="D13:D21" si="0">IFERROR(CUBEVALUE("ThisWorkbookDataModel","[Measures].[Exp]","[Expenditures].[ProgramGroupTitle].["&amp;$B13&amp;"]","[Expenditures].[SchoolYear].["&amp;RIGHT(D$7,7)&amp;"]","[Expenditures].[DistTitle].["&amp;$B$3&amp;"]")/D$23,"")</f>
        <v>601.35710488641871</v>
      </c>
      <c r="E13" s="17">
        <f t="shared" ref="E13:G21" si="1">IFERROR(D13/D$22,"")</f>
        <v>9.9420960023633168E-2</v>
      </c>
      <c r="F13" s="16">
        <f t="shared" ref="F13:F21" si="2">IFERROR(CUBEVALUE("ThisWorkbookDataModel","[Measures].[Exp]","[Expenditures].[ProgramGroupTitle].["&amp;$B13&amp;"]","[Expenditures].[SchoolYear].["&amp;RIGHT(F$7,7)&amp;"]","[Expenditures].[DistTitle].["&amp;$B$3&amp;"]")/F$23,"")</f>
        <v>625.82468060471297</v>
      </c>
      <c r="G13" s="17">
        <f t="shared" si="1"/>
        <v>9.8503187622501306E-2</v>
      </c>
      <c r="H13" s="16">
        <f t="shared" ref="H13:H21" si="3">IFERROR(CUBEVALUE("ThisWorkbookDataModel","[Measures].[Exp]","[Expenditures].[ProgramGroupTitle].["&amp;$B13&amp;"]","[Expenditures].[SchoolYear].["&amp;RIGHT(H$7,7)&amp;"]","[Expenditures].[DistTitle].["&amp;$B$3&amp;"]")/H$23,"")</f>
        <v>723.62822715367554</v>
      </c>
      <c r="I13" s="17">
        <f t="shared" ref="I13" si="4">IFERROR(H13/H$22,"")</f>
        <v>0.11603147589820163</v>
      </c>
      <c r="J13" s="16">
        <f t="shared" ref="J13:J21" si="5">IFERROR(CUBEVALUE("ThisWorkbookDataModel","[Measures].[Exp]","[Expenditures].[ProgramGroupTitle].["&amp;$B13&amp;"]","[Expenditures].[SchoolYear].["&amp;RIGHT(J$7,7)&amp;"]","[Expenditures].[DistTitle].["&amp;$B$3&amp;"]")/J$23,"")</f>
        <v>740.87865260281728</v>
      </c>
      <c r="K13" s="17">
        <f t="shared" ref="K13" si="6">IFERROR(J13/J$22,"")</f>
        <v>0.11107557296337531</v>
      </c>
      <c r="L13" s="16">
        <f t="shared" ref="L13:L21" si="7">IFERROR(CUBEVALUE("ThisWorkbookDataModel","[Measures].[Exp]","[Expenditures].[ProgramGroupTitle].["&amp;$B13&amp;"]","[Expenditures].[SchoolYear].["&amp;RIGHT(L$7,7)&amp;"]","[Expenditures].[DistTitle].["&amp;$B$3&amp;"]")/L$23,"")</f>
        <v>789.7719489448458</v>
      </c>
      <c r="M13" s="17">
        <f t="shared" ref="M13" si="8">IFERROR(L13/L$22,"")</f>
        <v>0.11344717832666996</v>
      </c>
      <c r="N13" s="16">
        <f t="shared" ref="N13:N21" si="9">IFERROR(CUBEVALUE("ThisWorkbookDataModel","[Measures].[Exp]","[Expenditures].[ProgramGroupTitle].["&amp;$B13&amp;"]","[Expenditures].[SchoolYear].["&amp;RIGHT(N$7,7)&amp;"]","[Expenditures].[DistTitle].["&amp;$B$3&amp;"]")/N$23,"")</f>
        <v>842.69876245013904</v>
      </c>
      <c r="O13" s="17">
        <f t="shared" ref="O13" si="10">IFERROR(N13/N$22,"")</f>
        <v>0.1164605525655641</v>
      </c>
      <c r="P13" s="16">
        <f t="shared" ref="P13:P21" si="11">IFERROR(CUBEVALUE("ThisWorkbookDataModel","[Measures].[Exp]","[Expenditures].[ProgramGroupTitle].["&amp;$B13&amp;"]","[Expenditures].[SchoolYear].["&amp;RIGHT(P$7,7)&amp;"]","[Expenditures].[DistTitle].["&amp;$B$3&amp;"]")/P$23,"")</f>
        <v>841.22793109913414</v>
      </c>
      <c r="Q13" s="17">
        <f t="shared" ref="Q13" si="12">IFERROR(P13/P$22,"")</f>
        <v>0.10897473972631169</v>
      </c>
      <c r="R13" s="16">
        <f t="shared" ref="R13:R21" si="13">IFERROR(CUBEVALUE("ThisWorkbookDataModel","[Measures].[Exp]","[Expenditures].[ProgramGroupTitle].["&amp;$B13&amp;"]","[Expenditures].[SchoolYear].["&amp;RIGHT(R$7,7)&amp;"]","[Expenditures].[DistTitle].["&amp;$B$3&amp;"]")/R$23,"")</f>
        <v>800.38527003600473</v>
      </c>
      <c r="S13" s="17">
        <f t="shared" ref="S13" si="14">IFERROR(R13/R$22,"")</f>
        <v>0.10040343051606736</v>
      </c>
      <c r="T13" s="16">
        <f t="shared" ref="T13:T21" si="15">IFERROR(CUBEVALUE("ThisWorkbookDataModel","[Measures].[Exp]","[Expenditures].[ProgramGroupTitle].["&amp;$B13&amp;"]","[Expenditures].[SchoolYear].["&amp;RIGHT(T$7,7)&amp;"]","[Expenditures].[DistTitle].["&amp;$B$3&amp;"]")/T$23,"")</f>
        <v>840.01249743686697</v>
      </c>
      <c r="U13" s="17">
        <f t="shared" ref="U13" si="16">IFERROR(T13/T$22,"")</f>
        <v>0.10289459409310867</v>
      </c>
      <c r="V13" s="16">
        <f t="shared" ref="V13:V21" si="17">IFERROR(CUBEVALUE("ThisWorkbookDataModel","[Measures].[Exp]","[Expenditures].[ProgramGroupTitle].["&amp;$B13&amp;"]","[Expenditures].[SchoolYear].["&amp;RIGHT(V$7,7)&amp;"]","[Expenditures].[DistTitle].["&amp;$B$3&amp;"]")/V$23,"")</f>
        <v>888.81782108621053</v>
      </c>
      <c r="W13" s="17">
        <f t="shared" ref="W13" si="18">IFERROR(V13/V$22,"")</f>
        <v>0.10352623193241492</v>
      </c>
      <c r="X13" s="16">
        <f t="shared" ref="X13:X21" si="19">IFERROR(CUBEVALUE("ThisWorkbookDataModel","[Measures].[Exp]","[Expenditures].[ProgramGroupTitle].["&amp;$B13&amp;"]","[Expenditures].[SchoolYear].["&amp;RIGHT(X$7,7)&amp;"]","[Expenditures].[DistTitle].["&amp;$B$3&amp;"]")/X$23,"")</f>
        <v>937.17185125195533</v>
      </c>
      <c r="Y13" s="17">
        <f t="shared" ref="Y13" si="20">IFERROR(X13/X$22,"")</f>
        <v>0.10918994191316793</v>
      </c>
      <c r="Z13" s="16">
        <f t="shared" ref="Z13:Z21" si="21">IFERROR(CUBEVALUE("ThisWorkbookDataModel","[Measures].[Exp]","[Expenditures].[ProgramGroupTitle].["&amp;$B13&amp;"]","[Expenditures].[SchoolYear].["&amp;RIGHT(Z$7,7)&amp;"]","[Expenditures].[DistTitle].["&amp;$B$3&amp;"]")/Z$23,"")</f>
        <v>1022.7780301819594</v>
      </c>
      <c r="AA13" s="17">
        <f t="shared" ref="AA13" si="22">IFERROR(Z13/Z$22,"")</f>
        <v>0.11152296208157501</v>
      </c>
      <c r="AB13" s="16">
        <f t="shared" ref="AB13:AB21" si="23">IFERROR(CUBEVALUE("ThisWorkbookDataModel","[Measures].[Exp]","[Expenditures].[ProgramGroupTitle].["&amp;$B13&amp;"]","[Expenditures].[SchoolYear].["&amp;RIGHT(AB$7,7)&amp;"]","[Expenditures].[DistTitle].["&amp;$B$3&amp;"]")/AB$23,"")</f>
        <v>1274.5922437421448</v>
      </c>
      <c r="AC13" s="17">
        <f t="shared" ref="AC13" si="24">IFERROR(AB13/AB$22,"")</f>
        <v>0.12167441638091289</v>
      </c>
      <c r="AD13" s="16">
        <f t="shared" ref="AD13:AD21" si="25">IFERROR(CUBEVALUE("ThisWorkbookDataModel","[Measures].[Exp]","[Expenditures].[ProgramGroupTitle].["&amp;$B13&amp;"]","[Expenditures].[SchoolYear].["&amp;RIGHT(AD$7,7)&amp;"]","[Expenditures].[DistTitle].["&amp;$B$3&amp;"]")/AD$23,"")</f>
        <v>1363.5610232166111</v>
      </c>
      <c r="AE13" s="17">
        <f t="shared" ref="AE13" si="26">IFERROR(AD13/AD$22,"")</f>
        <v>0.12242319528503857</v>
      </c>
      <c r="AF13" s="16">
        <f t="shared" ref="AF13:AF21" si="27">IFERROR(CUBEVALUE("ThisWorkbookDataModel","[Measures].[Exp]","[Expenditures].[ProgramGroupTitle].["&amp;$B13&amp;"]","[Expenditures].[SchoolYear].["&amp;RIGHT(AF$7,7)&amp;"]","[Expenditures].[DistTitle].["&amp;$B$3&amp;"]")/AF$23,"")</f>
        <v>1244.7077611543236</v>
      </c>
      <c r="AG13" s="17">
        <f t="shared" ref="AG13" si="28">IFERROR(AF13/AF$22,"")</f>
        <v>0.11361802919155452</v>
      </c>
      <c r="AH13" s="16">
        <f t="shared" ref="AH13:AH21" si="29">IFERROR(CUBEVALUE("ThisWorkbookDataModel","[Measures].[Exp]","[Expenditures].[ProgramGroupTitle].["&amp;$B13&amp;"]","[Expenditures].[SchoolYear].["&amp;RIGHT(AH$7,7)&amp;"]","[Expenditures].[DistTitle].["&amp;$B$3&amp;"]")/AH$23,"")</f>
        <v>1240.736320147075</v>
      </c>
      <c r="AI13" s="17">
        <f t="shared" ref="AI13" si="30">IFERROR(AH13/AH$22,"")</f>
        <v>0.106937490034189</v>
      </c>
      <c r="AJ13" s="16">
        <f t="shared" ref="AJ13:AJ21" si="31">IFERROR(CUBEVALUE("ThisWorkbookDataModel","[Measures].[Exp]","[Expenditures].[ProgramGroupTitle].["&amp;$B13&amp;"]","[Expenditures].[SchoolYear].["&amp;RIGHT(AJ$7,7)&amp;"]","[Expenditures].[DistTitle].["&amp;$B$3&amp;"]")/AJ$23,"")</f>
        <v>1320.3954216414702</v>
      </c>
      <c r="AK13" s="17">
        <f t="shared" ref="AK13" si="32">IFERROR(AJ13/AJ$22,"")</f>
        <v>0.11554107831123495</v>
      </c>
      <c r="AL13" s="16">
        <f t="shared" ref="AL13:AL21" si="33">IFERROR(CUBEVALUE("ThisWorkbookDataModel","[Measures].[Exp]","[Expenditures].[ProgramGroupTitle].["&amp;$B13&amp;"]","[Expenditures].[SchoolYear].["&amp;RIGHT(AL$7,7)&amp;"]","[Expenditures].[DistTitle].["&amp;$B$3&amp;"]")/AL$23,"")</f>
        <v>1319.6371481101366</v>
      </c>
      <c r="AM13" s="17">
        <f t="shared" ref="AM13" si="34">IFERROR(AL13/AL$22,"")</f>
        <v>0.11845584930880711</v>
      </c>
      <c r="AN13" s="16">
        <f t="shared" ref="AN13:AN21" si="35">IFERROR(CUBEVALUE("ThisWorkbookDataModel","[Measures].[Exp]","[Expenditures].[ProgramGroupTitle].["&amp;$B13&amp;"]","[Expenditures].[SchoolYear].["&amp;RIGHT(AN$7,7)&amp;"]","[Expenditures].[DistTitle].["&amp;$B$3&amp;"]")/AN$23,"")</f>
        <v>1354.7619148373446</v>
      </c>
      <c r="AO13" s="17">
        <f t="shared" ref="AO13" si="36">IFERROR(AN13/AN$22,"")</f>
        <v>0.11690383624973388</v>
      </c>
      <c r="AP13" s="16">
        <f t="shared" ref="AP13:AP21" si="37">IFERROR(CUBEVALUE("ThisWorkbookDataModel","[Measures].[Exp]","[Expenditures].[ProgramGroupTitle].["&amp;$B13&amp;"]","[Expenditures].[SchoolYear].["&amp;RIGHT(AP$7,7)&amp;"]","[Expenditures].[DistTitle].["&amp;$B$3&amp;"]")/AP$23,"")</f>
        <v>1449.3307037303598</v>
      </c>
      <c r="AQ13" s="17">
        <f t="shared" ref="AQ13" si="38">IFERROR(AP13/AP$22,"")</f>
        <v>0.12089858332009736</v>
      </c>
      <c r="AR13" s="16">
        <f t="shared" ref="AR13:AR21" si="39">IFERROR(CUBEVALUE("ThisWorkbookDataModel","[Measures].[Exp]","[Expenditures].[ProgramGroupTitle].["&amp;$B13&amp;"]","[Expenditures].[SchoolYear].["&amp;RIGHT(AR$7,7)&amp;"]","[Expenditures].[DistTitle].["&amp;$B$3&amp;"]")/AR$23,"")</f>
        <v>1564.9461992118158</v>
      </c>
      <c r="AS13" s="17">
        <f t="shared" ref="AS13" si="40">IFERROR(AR13/AR$22,"")</f>
        <v>0.12357454759849544</v>
      </c>
      <c r="AT13" s="16">
        <f t="shared" ref="AT13:AT21" si="41">IFERROR(CUBEVALUE("ThisWorkbookDataModel","[Measures].[Exp]","[Expenditures].[ProgramGroupTitle].["&amp;$B13&amp;"]","[Expenditures].[SchoolYear].["&amp;RIGHT(AT$7,7)&amp;"]","[Expenditures].[DistTitle].["&amp;$B$3&amp;"]")/AT$23,"")</f>
        <v>1768.7110471446706</v>
      </c>
      <c r="AU13" s="17">
        <f t="shared" ref="AU13" si="42">IFERROR(AT13/AT$22,"")</f>
        <v>0.13367730414009174</v>
      </c>
      <c r="AV13" s="16">
        <f t="shared" ref="AV13:AV21" si="43">IFERROR(CUBEVALUE("ThisWorkbookDataModel","[Measures].[Exp]","[Expenditures].[ProgramGroupTitle].["&amp;$B13&amp;"]","[Expenditures].[SchoolYear].["&amp;RIGHT(AV$7,7)&amp;"]","[Expenditures].[DistTitle].["&amp;$B$3&amp;"]")/AV$23,"")</f>
        <v>1880.7215423546004</v>
      </c>
      <c r="AW13" s="17">
        <f t="shared" ref="AW13" si="44">IFERROR(AV13/AV$22,"")</f>
        <v>0.13487298438305415</v>
      </c>
      <c r="AX13" s="16">
        <f t="shared" ref="AX13:AZ21" si="45">IFERROR(CUBEVALUE("ThisWorkbookDataModel","[Measures].[Exp]","[Expenditures].[ProgramGroupTitle].["&amp;$B13&amp;"]","[Expenditures].[SchoolYear].["&amp;RIGHT(AX$7,7)&amp;"]","[Expenditures].[DistTitle].["&amp;$B$3&amp;"]")/AX$23,"")</f>
        <v>2182.2818631474943</v>
      </c>
      <c r="AY13" s="17">
        <f t="shared" ref="AY13" si="46">IFERROR(AX13/AX$22,"")</f>
        <v>0.14182886690948865</v>
      </c>
      <c r="AZ13" s="16">
        <f t="shared" si="45"/>
        <v>2260.1612930313186</v>
      </c>
      <c r="BA13" s="17">
        <f t="shared" ref="BA13" si="47">IFERROR(AZ13/AZ$22,"")</f>
        <v>0.14474800040232821</v>
      </c>
      <c r="BB13" s="16" vm="433">
        <f t="shared" ref="BB13:BJ21" si="48">IFERROR(CUBEVALUE("ThisWorkbookDataModel","[Measures].[Exp]","[Expenditures].[ProgramGroupTitle].["&amp;$B13&amp;"]","[Expenditures].[SchoolYear].["&amp;RIGHT(BB$7,7)&amp;"]","[Expenditures].[DistTitle].["&amp;$B$3&amp;"]"),"")</f>
        <v>5957143.2400000002</v>
      </c>
      <c r="BC13" s="17">
        <f t="shared" ref="BC13" si="49">IFERROR(BB13/BB$22,"")</f>
        <v>0.1226231897708297</v>
      </c>
      <c r="BD13" s="16" vm="452">
        <f t="shared" si="48"/>
        <v>6483106.21</v>
      </c>
      <c r="BE13" s="17">
        <f t="shared" ref="BE13" si="50">IFERROR(BD13/BD$22,"")</f>
        <v>0.11112381772209132</v>
      </c>
      <c r="BF13" s="16" vm="490">
        <f t="shared" si="48"/>
        <v>7791519.7599999998</v>
      </c>
      <c r="BG13" s="17">
        <f t="shared" ref="BG13" si="51">IFERROR(BF13/BF$22,"")</f>
        <v>0.12452202535963318</v>
      </c>
      <c r="BH13" s="16" vm="528">
        <f t="shared" si="48"/>
        <v>9709549.6699999999</v>
      </c>
      <c r="BI13" s="43">
        <f t="shared" ref="BI13" si="52">IFERROR(BH13/BH$22,"")</f>
        <v>0.15357788733573541</v>
      </c>
      <c r="BJ13" s="16" vm="541">
        <f t="shared" si="48"/>
        <v>9924586</v>
      </c>
      <c r="BK13" s="43">
        <f t="shared" ref="BK13:BK21" si="53">IFERROR(BJ13/BJ$22,"")</f>
        <v>0.15767790197312773</v>
      </c>
    </row>
    <row r="14" spans="2:66" ht="14.25" customHeight="1" x14ac:dyDescent="0.15">
      <c r="B14" s="46" t="s">
        <v>691</v>
      </c>
      <c r="D14" s="16">
        <f t="shared" si="0"/>
        <v>220.09519410934968</v>
      </c>
      <c r="E14" s="17">
        <f t="shared" si="1"/>
        <v>3.6387822339061598E-2</v>
      </c>
      <c r="F14" s="16">
        <f t="shared" si="2"/>
        <v>243.39511598226383</v>
      </c>
      <c r="G14" s="17">
        <f t="shared" si="1"/>
        <v>3.8309762332854935E-2</v>
      </c>
      <c r="H14" s="16">
        <f t="shared" si="3"/>
        <v>337.1642837945372</v>
      </c>
      <c r="I14" s="17">
        <f t="shared" ref="I14" si="54">IFERROR(H14/H$22,"")</f>
        <v>5.4063216442954018E-2</v>
      </c>
      <c r="J14" s="16">
        <f t="shared" si="5"/>
        <v>347.53851326290732</v>
      </c>
      <c r="K14" s="17">
        <f t="shared" ref="K14" si="55">IFERROR(J14/J$22,"")</f>
        <v>5.2104402457674816E-2</v>
      </c>
      <c r="L14" s="16">
        <f t="shared" si="7"/>
        <v>375.84728728826428</v>
      </c>
      <c r="M14" s="17">
        <f t="shared" ref="M14" si="56">IFERROR(L14/L$22,"")</f>
        <v>5.3988767620264749E-2</v>
      </c>
      <c r="N14" s="16">
        <f t="shared" si="9"/>
        <v>346.19457048869907</v>
      </c>
      <c r="O14" s="17">
        <f t="shared" ref="O14" si="57">IFERROR(N14/N$22,"")</f>
        <v>4.7843918575467909E-2</v>
      </c>
      <c r="P14" s="16">
        <f t="shared" si="11"/>
        <v>435.90338774033575</v>
      </c>
      <c r="Q14" s="17">
        <f t="shared" ref="Q14" si="58">IFERROR(P14/P$22,"")</f>
        <v>5.6467999300444896E-2</v>
      </c>
      <c r="R14" s="16">
        <f t="shared" si="13"/>
        <v>408.72654753967197</v>
      </c>
      <c r="S14" s="17">
        <f t="shared" ref="S14" si="59">IFERROR(R14/R$22,"")</f>
        <v>5.1272242321657807E-2</v>
      </c>
      <c r="T14" s="16">
        <f t="shared" si="15"/>
        <v>392.12413019916539</v>
      </c>
      <c r="U14" s="17">
        <f t="shared" ref="U14" si="60">IFERROR(T14/T$22,"")</f>
        <v>4.8031967779132739E-2</v>
      </c>
      <c r="V14" s="16">
        <f t="shared" si="17"/>
        <v>400.47375961494606</v>
      </c>
      <c r="W14" s="17">
        <f t="shared" ref="W14" si="61">IFERROR(V14/V$22,"")</f>
        <v>4.6645711120053848E-2</v>
      </c>
      <c r="X14" s="16">
        <f t="shared" si="19"/>
        <v>454.70089805744465</v>
      </c>
      <c r="Y14" s="17">
        <f t="shared" ref="Y14" si="62">IFERROR(X14/X$22,"")</f>
        <v>5.2977225660835361E-2</v>
      </c>
      <c r="Z14" s="16">
        <f t="shared" si="21"/>
        <v>523.1893963608137</v>
      </c>
      <c r="AA14" s="17">
        <f t="shared" ref="AA14" si="63">IFERROR(Z14/Z$22,"")</f>
        <v>5.7048185911315177E-2</v>
      </c>
      <c r="AB14" s="16">
        <f t="shared" si="23"/>
        <v>619.65434226267098</v>
      </c>
      <c r="AC14" s="17">
        <f t="shared" ref="AC14" si="64">IFERROR(AB14/AB$22,"")</f>
        <v>5.9153098430404283E-2</v>
      </c>
      <c r="AD14" s="16">
        <f t="shared" si="25"/>
        <v>590.36240981263848</v>
      </c>
      <c r="AE14" s="17">
        <f t="shared" ref="AE14" si="65">IFERROR(AD14/AD$22,"")</f>
        <v>5.3003900342461885E-2</v>
      </c>
      <c r="AF14" s="16">
        <f t="shared" si="27"/>
        <v>531.24505624667461</v>
      </c>
      <c r="AG14" s="17">
        <f t="shared" ref="AG14" si="66">IFERROR(AF14/AF$22,"")</f>
        <v>4.8492520246300734E-2</v>
      </c>
      <c r="AH14" s="16">
        <f t="shared" si="29"/>
        <v>530.93798186161234</v>
      </c>
      <c r="AI14" s="17">
        <f t="shared" ref="AI14" si="67">IFERROR(AH14/AH$22,"")</f>
        <v>4.5760871364971652E-2</v>
      </c>
      <c r="AJ14" s="16">
        <f t="shared" si="31"/>
        <v>521.04948741874978</v>
      </c>
      <c r="AK14" s="17">
        <f t="shared" ref="AK14" si="68">IFERROR(AJ14/AJ$22,"")</f>
        <v>4.5594386835298754E-2</v>
      </c>
      <c r="AL14" s="16">
        <f t="shared" si="33"/>
        <v>528.25321903274755</v>
      </c>
      <c r="AM14" s="17">
        <f t="shared" ref="AM14" si="69">IFERROR(AL14/AL$22,"")</f>
        <v>4.7418098073587232E-2</v>
      </c>
      <c r="AN14" s="16">
        <f t="shared" si="35"/>
        <v>500.11421192650562</v>
      </c>
      <c r="AO14" s="17">
        <f t="shared" ref="AO14" si="70">IFERROR(AN14/AN$22,"")</f>
        <v>4.315538346399439E-2</v>
      </c>
      <c r="AP14" s="16">
        <f t="shared" si="37"/>
        <v>515.53937705827184</v>
      </c>
      <c r="AQ14" s="17">
        <f t="shared" ref="AQ14" si="71">IFERROR(AP14/AP$22,"")</f>
        <v>4.3004664271341038E-2</v>
      </c>
      <c r="AR14" s="16">
        <f t="shared" si="39"/>
        <v>544.52337633171408</v>
      </c>
      <c r="AS14" s="17">
        <f t="shared" ref="AS14" si="72">IFERROR(AR14/AR$22,"")</f>
        <v>4.2997791183420252E-2</v>
      </c>
      <c r="AT14" s="16">
        <f t="shared" si="41"/>
        <v>583.77846155697125</v>
      </c>
      <c r="AU14" s="17">
        <f t="shared" ref="AU14" si="73">IFERROR(AT14/AT$22,"")</f>
        <v>4.4121356669291519E-2</v>
      </c>
      <c r="AV14" s="16">
        <f t="shared" si="43"/>
        <v>612.17337414514463</v>
      </c>
      <c r="AW14" s="17">
        <f t="shared" ref="AW14" si="74">IFERROR(AV14/AV$22,"")</f>
        <v>4.3901049714903689E-2</v>
      </c>
      <c r="AX14" s="16">
        <f t="shared" si="45"/>
        <v>736.2487947869123</v>
      </c>
      <c r="AY14" s="17">
        <f t="shared" ref="AY14" si="75">IFERROR(AX14/AX$22,"")</f>
        <v>4.7849608289140998E-2</v>
      </c>
      <c r="AZ14" s="16">
        <f t="shared" si="45"/>
        <v>767.78280036827221</v>
      </c>
      <c r="BA14" s="17">
        <f t="shared" ref="BA14" si="76">IFERROR(AZ14/AZ$22,"")</f>
        <v>4.9171280580402085E-2</v>
      </c>
      <c r="BB14" s="16" vm="435">
        <f t="shared" si="48"/>
        <v>1959025.43</v>
      </c>
      <c r="BC14" s="17">
        <f t="shared" ref="BC14" si="77">IFERROR(BB14/BB$22,"")</f>
        <v>4.0325024494252591E-2</v>
      </c>
      <c r="BD14" s="16" vm="445">
        <f t="shared" si="48"/>
        <v>2744305.06</v>
      </c>
      <c r="BE14" s="17">
        <f t="shared" ref="BE14" si="78">IFERROR(BD14/BD$22,"")</f>
        <v>4.7038818335393723E-2</v>
      </c>
      <c r="BF14" s="16" vm="481">
        <f t="shared" si="48"/>
        <v>3022325.9</v>
      </c>
      <c r="BG14" s="17">
        <f t="shared" ref="BG14" si="79">IFERROR(BF14/BF$22,"")</f>
        <v>4.8302019882816308E-2</v>
      </c>
      <c r="BH14" s="16" vm="526">
        <f t="shared" si="48"/>
        <v>3397680.47</v>
      </c>
      <c r="BI14" s="43">
        <f t="shared" ref="BI14" si="80">IFERROR(BH14/BH$22,"")</f>
        <v>5.37417909335942E-2</v>
      </c>
      <c r="BJ14" s="16" vm="548">
        <f t="shared" si="48"/>
        <v>2979151</v>
      </c>
      <c r="BK14" s="43">
        <f t="shared" si="53"/>
        <v>4.7331574268301514E-2</v>
      </c>
    </row>
    <row r="15" spans="2:66" ht="14.25" customHeight="1" x14ac:dyDescent="0.15">
      <c r="B15" s="46" t="s">
        <v>692</v>
      </c>
      <c r="D15" s="16" t="str">
        <f t="shared" si="0"/>
        <v/>
      </c>
      <c r="E15" s="17" t="str">
        <f t="shared" si="1"/>
        <v/>
      </c>
      <c r="F15" s="16" t="str">
        <f t="shared" si="2"/>
        <v/>
      </c>
      <c r="G15" s="17" t="str">
        <f t="shared" si="1"/>
        <v/>
      </c>
      <c r="H15" s="16" t="str">
        <f t="shared" si="3"/>
        <v/>
      </c>
      <c r="I15" s="17" t="str">
        <f t="shared" ref="I15" si="81">IFERROR(H15/H$22,"")</f>
        <v/>
      </c>
      <c r="J15" s="16" t="str">
        <f t="shared" si="5"/>
        <v/>
      </c>
      <c r="K15" s="17" t="str">
        <f t="shared" ref="K15" si="82">IFERROR(J15/J$22,"")</f>
        <v/>
      </c>
      <c r="L15" s="16" t="str">
        <f t="shared" si="7"/>
        <v/>
      </c>
      <c r="M15" s="17" t="str">
        <f t="shared" ref="M15" si="83">IFERROR(L15/L$22,"")</f>
        <v/>
      </c>
      <c r="N15" s="16" t="str">
        <f t="shared" si="9"/>
        <v/>
      </c>
      <c r="O15" s="17" t="str">
        <f t="shared" ref="O15" si="84">IFERROR(N15/N$22,"")</f>
        <v/>
      </c>
      <c r="P15" s="16" t="str">
        <f t="shared" si="11"/>
        <v/>
      </c>
      <c r="Q15" s="17" t="str">
        <f t="shared" ref="Q15" si="85">IFERROR(P15/P$22,"")</f>
        <v/>
      </c>
      <c r="R15" s="16" t="str">
        <f t="shared" si="13"/>
        <v/>
      </c>
      <c r="S15" s="17" t="str">
        <f t="shared" ref="S15" si="86">IFERROR(R15/R$22,"")</f>
        <v/>
      </c>
      <c r="T15" s="16" t="str">
        <f t="shared" si="15"/>
        <v/>
      </c>
      <c r="U15" s="17" t="str">
        <f t="shared" ref="U15" si="87">IFERROR(T15/T$22,"")</f>
        <v/>
      </c>
      <c r="V15" s="16" t="str">
        <f t="shared" si="17"/>
        <v/>
      </c>
      <c r="W15" s="17" t="str">
        <f t="shared" ref="W15" si="88">IFERROR(V15/V$22,"")</f>
        <v/>
      </c>
      <c r="X15" s="16" t="str">
        <f t="shared" si="19"/>
        <v/>
      </c>
      <c r="Y15" s="17" t="str">
        <f t="shared" ref="Y15" si="89">IFERROR(X15/X$22,"")</f>
        <v/>
      </c>
      <c r="Z15" s="16" t="str">
        <f t="shared" si="21"/>
        <v/>
      </c>
      <c r="AA15" s="17" t="str">
        <f t="shared" ref="AA15" si="90">IFERROR(Z15/Z$22,"")</f>
        <v/>
      </c>
      <c r="AB15" s="16" t="str">
        <f t="shared" si="23"/>
        <v/>
      </c>
      <c r="AC15" s="17" t="str">
        <f t="shared" ref="AC15" si="91">IFERROR(AB15/AB$22,"")</f>
        <v/>
      </c>
      <c r="AD15" s="16" t="str">
        <f t="shared" si="25"/>
        <v/>
      </c>
      <c r="AE15" s="17" t="str">
        <f t="shared" ref="AE15" si="92">IFERROR(AD15/AD$22,"")</f>
        <v/>
      </c>
      <c r="AF15" s="16">
        <f t="shared" si="27"/>
        <v>16.824849882186019</v>
      </c>
      <c r="AG15" s="17">
        <f t="shared" ref="AG15" si="93">IFERROR(AF15/AF$22,"")</f>
        <v>1.5357872303173705E-3</v>
      </c>
      <c r="AH15" s="16">
        <f t="shared" si="29"/>
        <v>64.219042717780411</v>
      </c>
      <c r="AI15" s="17">
        <f t="shared" ref="AI15" si="94">IFERROR(AH15/AH$22,"")</f>
        <v>5.5349578545615119E-3</v>
      </c>
      <c r="AJ15" s="16">
        <f t="shared" si="31"/>
        <v>77.025694349345073</v>
      </c>
      <c r="AK15" s="17">
        <f t="shared" ref="AK15" si="95">IFERROR(AJ15/AJ$22,"")</f>
        <v>6.740126205323561E-3</v>
      </c>
      <c r="AL15" s="16">
        <f t="shared" si="33"/>
        <v>105.59058310928654</v>
      </c>
      <c r="AM15" s="17">
        <f t="shared" ref="AM15" si="96">IFERROR(AL15/AL$22,"")</f>
        <v>9.4782283290033749E-3</v>
      </c>
      <c r="AN15" s="16">
        <f t="shared" si="35"/>
        <v>108.32000248922631</v>
      </c>
      <c r="AO15" s="17">
        <f t="shared" ref="AO15" si="97">IFERROR(AN15/AN$22,"")</f>
        <v>9.3470473999054116E-3</v>
      </c>
      <c r="AP15" s="16">
        <f t="shared" si="37"/>
        <v>103.43823392873277</v>
      </c>
      <c r="AQ15" s="17">
        <f t="shared" ref="AQ15" si="98">IFERROR(AP15/AP$22,"")</f>
        <v>8.62849031689541E-3</v>
      </c>
      <c r="AR15" s="16">
        <f t="shared" si="39"/>
        <v>117.88103097667749</v>
      </c>
      <c r="AS15" s="17">
        <f t="shared" ref="AS15" si="99">IFERROR(AR15/AR$22,"")</f>
        <v>9.308367968639342E-3</v>
      </c>
      <c r="AT15" s="16">
        <f t="shared" si="41"/>
        <v>109.68783875644428</v>
      </c>
      <c r="AU15" s="17">
        <f t="shared" ref="AU15" si="100">IFERROR(AT15/AT$22,"")</f>
        <v>8.2900904619697385E-3</v>
      </c>
      <c r="AV15" s="16">
        <f t="shared" si="43"/>
        <v>121.52720425264604</v>
      </c>
      <c r="AW15" s="17">
        <f t="shared" ref="AW15" si="101">IFERROR(AV15/AV$22,"")</f>
        <v>8.7151321193262403E-3</v>
      </c>
      <c r="AX15" s="16">
        <f t="shared" si="45"/>
        <v>102.53846383465222</v>
      </c>
      <c r="AY15" s="17">
        <f t="shared" ref="AY15" si="102">IFERROR(AX15/AX$22,"")</f>
        <v>6.6640860586785668E-3</v>
      </c>
      <c r="AZ15" s="16">
        <f t="shared" si="45"/>
        <v>95.941244388197305</v>
      </c>
      <c r="BA15" s="17">
        <f t="shared" ref="BA15" si="103">IFERROR(AZ15/AZ$22,"")</f>
        <v>6.1443859445433919E-3</v>
      </c>
      <c r="BB15" s="16" vm="436">
        <f t="shared" si="48"/>
        <v>232819.02</v>
      </c>
      <c r="BC15" s="17">
        <f t="shared" ref="BC15" si="104">IFERROR(BB15/BB$22,"")</f>
        <v>4.7923995985227627E-3</v>
      </c>
      <c r="BD15" s="16" vm="442">
        <f t="shared" si="48"/>
        <v>371484.32</v>
      </c>
      <c r="BE15" s="17">
        <f t="shared" ref="BE15" si="105">IFERROR(BD15/BD$22,"")</f>
        <v>6.367434764314164E-3</v>
      </c>
      <c r="BF15" s="16" vm="489">
        <f t="shared" si="48"/>
        <v>436065.3</v>
      </c>
      <c r="BG15" s="17">
        <f t="shared" ref="BG15" si="106">IFERROR(BF15/BF$22,"")</f>
        <v>6.9690812598357642E-3</v>
      </c>
      <c r="BH15" s="16" vm="525">
        <f t="shared" si="48"/>
        <v>504242.37</v>
      </c>
      <c r="BI15" s="43">
        <f t="shared" ref="BI15" si="107">IFERROR(BH15/BH$22,"")</f>
        <v>7.9757023262402461E-3</v>
      </c>
      <c r="BJ15" s="16" vm="553">
        <f t="shared" si="48"/>
        <v>257644</v>
      </c>
      <c r="BK15" s="43">
        <f t="shared" si="53"/>
        <v>4.0933460978588446E-3</v>
      </c>
    </row>
    <row r="16" spans="2:66" ht="14.25" customHeight="1" x14ac:dyDescent="0.15">
      <c r="B16" s="46" t="s">
        <v>693</v>
      </c>
      <c r="D16" s="16">
        <f t="shared" si="0"/>
        <v>353.6701641087181</v>
      </c>
      <c r="E16" s="17">
        <f t="shared" si="1"/>
        <v>5.847145890800759E-2</v>
      </c>
      <c r="F16" s="16">
        <f t="shared" si="2"/>
        <v>536.31528229148853</v>
      </c>
      <c r="G16" s="17">
        <f t="shared" si="1"/>
        <v>8.4414639616524262E-2</v>
      </c>
      <c r="H16" s="16">
        <f t="shared" si="3"/>
        <v>405.71296974551666</v>
      </c>
      <c r="I16" s="17">
        <f t="shared" ref="I16" si="108">IFERROR(H16/H$22,"")</f>
        <v>6.5054779379988714E-2</v>
      </c>
      <c r="J16" s="16">
        <f t="shared" si="5"/>
        <v>528.96751314816936</v>
      </c>
      <c r="K16" s="17">
        <f t="shared" ref="K16" si="109">IFERROR(J16/J$22,"")</f>
        <v>7.9304983880326807E-2</v>
      </c>
      <c r="L16" s="16">
        <f t="shared" si="7"/>
        <v>531.23763745201381</v>
      </c>
      <c r="M16" s="17">
        <f t="shared" ref="M16" si="110">IFERROR(L16/L$22,"")</f>
        <v>7.6309890558123983E-2</v>
      </c>
      <c r="N16" s="16">
        <f t="shared" si="9"/>
        <v>544.67310232043963</v>
      </c>
      <c r="O16" s="17">
        <f t="shared" ref="O16" si="111">IFERROR(N16/N$22,"")</f>
        <v>7.5273553599874476E-2</v>
      </c>
      <c r="P16" s="16">
        <f t="shared" si="11"/>
        <v>535.53211210254324</v>
      </c>
      <c r="Q16" s="17">
        <f t="shared" ref="Q16" si="112">IFERROR(P16/P$22,"")</f>
        <v>6.9374149827865481E-2</v>
      </c>
      <c r="R16" s="16">
        <f t="shared" si="13"/>
        <v>631.17679423923198</v>
      </c>
      <c r="S16" s="17">
        <f t="shared" ref="S16" si="113">IFERROR(R16/R$22,"")</f>
        <v>7.9177263470755918E-2</v>
      </c>
      <c r="T16" s="16">
        <f t="shared" si="15"/>
        <v>734.96940484718402</v>
      </c>
      <c r="U16" s="17">
        <f t="shared" ref="U16" si="114">IFERROR(T16/T$22,"")</f>
        <v>9.0027682699195047E-2</v>
      </c>
      <c r="V16" s="16">
        <f t="shared" si="17"/>
        <v>732.09902421879826</v>
      </c>
      <c r="W16" s="17">
        <f t="shared" ref="W16" si="115">IFERROR(V16/V$22,"")</f>
        <v>8.5272202672698874E-2</v>
      </c>
      <c r="X16" s="16">
        <f t="shared" si="19"/>
        <v>752.35752005236361</v>
      </c>
      <c r="Y16" s="17">
        <f t="shared" ref="Y16" si="116">IFERROR(X16/X$22,"")</f>
        <v>8.7657214418796009E-2</v>
      </c>
      <c r="Z16" s="16">
        <f t="shared" si="21"/>
        <v>767.10057704162011</v>
      </c>
      <c r="AA16" s="17">
        <f t="shared" ref="AA16" si="117">IFERROR(Z16/Z$22,"")</f>
        <v>8.3644081160940742E-2</v>
      </c>
      <c r="AB16" s="16">
        <f t="shared" si="23"/>
        <v>983.57522903826646</v>
      </c>
      <c r="AC16" s="17">
        <f t="shared" ref="AC16" si="118">IFERROR(AB16/AB$22,"")</f>
        <v>9.3893511864304682E-2</v>
      </c>
      <c r="AD16" s="16">
        <f t="shared" si="25"/>
        <v>1263.4327028799753</v>
      </c>
      <c r="AE16" s="17">
        <f t="shared" ref="AE16" si="119">IFERROR(AD16/AD$22,"")</f>
        <v>0.11343347740265262</v>
      </c>
      <c r="AF16" s="16">
        <f t="shared" si="27"/>
        <v>1305.4317945729561</v>
      </c>
      <c r="AG16" s="17">
        <f t="shared" ref="AG16" si="120">IFERROR(AF16/AF$22,"")</f>
        <v>0.11916097285825807</v>
      </c>
      <c r="AH16" s="16">
        <f t="shared" si="29"/>
        <v>1311.3826960298811</v>
      </c>
      <c r="AI16" s="17">
        <f t="shared" ref="AI16" si="121">IFERROR(AH16/AH$22,"")</f>
        <v>0.11302641158363119</v>
      </c>
      <c r="AJ16" s="16">
        <f t="shared" si="31"/>
        <v>1355.3197366870595</v>
      </c>
      <c r="AK16" s="17">
        <f t="shared" ref="AK16" si="122">IFERROR(AJ16/AJ$22,"")</f>
        <v>0.11859712724438883</v>
      </c>
      <c r="AL16" s="16">
        <f t="shared" si="33"/>
        <v>1392.7835456268376</v>
      </c>
      <c r="AM16" s="17">
        <f t="shared" ref="AM16" si="123">IFERROR(AL16/AL$22,"")</f>
        <v>0.1250217592289159</v>
      </c>
      <c r="AN16" s="16">
        <f t="shared" si="35"/>
        <v>1496.2980972976336</v>
      </c>
      <c r="AO16" s="17">
        <f t="shared" ref="AO16" si="124">IFERROR(AN16/AN$22,"")</f>
        <v>0.12911714289537918</v>
      </c>
      <c r="AP16" s="16">
        <f t="shared" si="37"/>
        <v>1602.5510233330529</v>
      </c>
      <c r="AQ16" s="17">
        <f t="shared" ref="AQ16" si="125">IFERROR(AP16/AP$22,"")</f>
        <v>0.13367973777169342</v>
      </c>
      <c r="AR16" s="16">
        <f t="shared" si="39"/>
        <v>1591.3388914354978</v>
      </c>
      <c r="AS16" s="17">
        <f t="shared" ref="AS16" si="126">IFERROR(AR16/AR$22,"")</f>
        <v>0.1256586224395925</v>
      </c>
      <c r="AT16" s="16">
        <f t="shared" si="41"/>
        <v>1526.5916845632335</v>
      </c>
      <c r="AU16" s="17">
        <f t="shared" ref="AU16" si="127">IFERROR(AT16/AT$22,"")</f>
        <v>0.11537817963230175</v>
      </c>
      <c r="AV16" s="16">
        <f t="shared" si="43"/>
        <v>1795.7594285951334</v>
      </c>
      <c r="AW16" s="17">
        <f t="shared" ref="AW16" si="128">IFERROR(AV16/AV$22,"")</f>
        <v>0.12878006016000013</v>
      </c>
      <c r="AX16" s="16">
        <f t="shared" si="45"/>
        <v>1809.8812070339668</v>
      </c>
      <c r="AY16" s="17">
        <f t="shared" ref="AY16" si="129">IFERROR(AX16/AX$22,"")</f>
        <v>0.11762614406929889</v>
      </c>
      <c r="AZ16" s="16">
        <f t="shared" si="45"/>
        <v>1552.2825889416372</v>
      </c>
      <c r="BA16" s="17">
        <f t="shared" ref="BA16" si="130">IFERROR(AZ16/AZ$22,"")</f>
        <v>9.9413170865915584E-2</v>
      </c>
      <c r="BB16" s="16" vm="437">
        <f t="shared" si="48"/>
        <v>5309929.38</v>
      </c>
      <c r="BC16" s="17">
        <f t="shared" ref="BC16" si="131">IFERROR(BB16/BB$22,"")</f>
        <v>0.1093007926452754</v>
      </c>
      <c r="BD16" s="16" vm="462">
        <f t="shared" si="48"/>
        <v>5416820.4000000004</v>
      </c>
      <c r="BE16" s="17">
        <f t="shared" ref="BE16" si="132">IFERROR(BD16/BD$22,"")</f>
        <v>9.2847123472145895E-2</v>
      </c>
      <c r="BF16" s="16" vm="498">
        <f t="shared" si="48"/>
        <v>5755011.1299999999</v>
      </c>
      <c r="BG16" s="17">
        <f t="shared" ref="BG16" si="133">IFERROR(BF16/BF$22,"")</f>
        <v>9.1975078540368252E-2</v>
      </c>
      <c r="BH16" s="16" vm="523">
        <f t="shared" si="48"/>
        <v>5808365.7800000003</v>
      </c>
      <c r="BI16" s="43">
        <f t="shared" ref="BI16" si="134">IFERROR(BH16/BH$22,"")</f>
        <v>9.1872082195711247E-2</v>
      </c>
      <c r="BJ16" s="16" vm="549">
        <f t="shared" si="48"/>
        <v>5797614</v>
      </c>
      <c r="BK16" s="43">
        <f t="shared" si="53"/>
        <v>9.2110201067332476E-2</v>
      </c>
    </row>
    <row r="17" spans="2:66" ht="14.25" customHeight="1" x14ac:dyDescent="0.15">
      <c r="B17" s="46" t="s">
        <v>694</v>
      </c>
      <c r="D17" s="16">
        <f t="shared" si="0"/>
        <v>41.804732731215395</v>
      </c>
      <c r="E17" s="17">
        <f t="shared" si="1"/>
        <v>6.9114784341890315E-3</v>
      </c>
      <c r="F17" s="16">
        <f t="shared" si="2"/>
        <v>44.857792455560961</v>
      </c>
      <c r="G17" s="17">
        <f t="shared" si="1"/>
        <v>7.0605006218543006E-3</v>
      </c>
      <c r="H17" s="16">
        <f t="shared" si="3"/>
        <v>60.689110283151614</v>
      </c>
      <c r="I17" s="17">
        <f t="shared" ref="I17" si="135">IFERROR(H17/H$22,"")</f>
        <v>9.7313050719445519E-3</v>
      </c>
      <c r="J17" s="16">
        <f t="shared" si="5"/>
        <v>68.429376119028618</v>
      </c>
      <c r="K17" s="17">
        <f t="shared" ref="K17" si="136">IFERROR(J17/J$22,"")</f>
        <v>1.0259213345187578E-2</v>
      </c>
      <c r="L17" s="16">
        <f t="shared" si="7"/>
        <v>68.155019845142817</v>
      </c>
      <c r="M17" s="17">
        <f t="shared" ref="M17" si="137">IFERROR(L17/L$22,"")</f>
        <v>9.7901611985077176E-3</v>
      </c>
      <c r="N17" s="16">
        <f t="shared" si="9"/>
        <v>77.885548828214311</v>
      </c>
      <c r="O17" s="17">
        <f t="shared" ref="O17" si="138">IFERROR(N17/N$22,"")</f>
        <v>1.0763744362259881E-2</v>
      </c>
      <c r="P17" s="16">
        <f t="shared" si="11"/>
        <v>103.67104140864932</v>
      </c>
      <c r="Q17" s="17">
        <f t="shared" ref="Q17" si="139">IFERROR(P17/P$22,"")</f>
        <v>1.3429802241471092E-2</v>
      </c>
      <c r="R17" s="16">
        <f t="shared" si="13"/>
        <v>95.041362848379791</v>
      </c>
      <c r="S17" s="17">
        <f t="shared" ref="S17" si="140">IFERROR(R17/R$22,"")</f>
        <v>1.1922356930019945E-2</v>
      </c>
      <c r="T17" s="16">
        <f t="shared" si="15"/>
        <v>97.551495671301168</v>
      </c>
      <c r="U17" s="17">
        <f t="shared" ref="U17" si="141">IFERROR(T17/T$22,"")</f>
        <v>1.1949252637194929E-2</v>
      </c>
      <c r="V17" s="16">
        <f t="shared" si="17"/>
        <v>114.96148387425649</v>
      </c>
      <c r="W17" s="17">
        <f t="shared" ref="W17" si="142">IFERROR(V17/V$22,"")</f>
        <v>1.3390290969094408E-2</v>
      </c>
      <c r="X17" s="16">
        <f t="shared" si="19"/>
        <v>93.257227726067526</v>
      </c>
      <c r="Y17" s="17">
        <f t="shared" ref="Y17" si="143">IFERROR(X17/X$22,"")</f>
        <v>1.0865404530438452E-2</v>
      </c>
      <c r="Z17" s="16">
        <f t="shared" si="21"/>
        <v>97.151200885824537</v>
      </c>
      <c r="AA17" s="17">
        <f t="shared" ref="AA17" si="144">IFERROR(Z17/Z$22,"")</f>
        <v>1.059329529266652E-2</v>
      </c>
      <c r="AB17" s="16">
        <f t="shared" si="23"/>
        <v>96.040065417871801</v>
      </c>
      <c r="AC17" s="17">
        <f t="shared" ref="AC17" si="145">IFERROR(AB17/AB$22,"")</f>
        <v>9.168123347899718E-3</v>
      </c>
      <c r="AD17" s="16">
        <f t="shared" si="25"/>
        <v>102.83395385829218</v>
      </c>
      <c r="AE17" s="17">
        <f t="shared" ref="AE17" si="146">IFERROR(AD17/AD$22,"")</f>
        <v>9.2326349908627876E-3</v>
      </c>
      <c r="AF17" s="16">
        <f t="shared" si="27"/>
        <v>114.88623349970864</v>
      </c>
      <c r="AG17" s="17">
        <f t="shared" ref="AG17" si="147">IFERROR(AF17/AF$22,"")</f>
        <v>1.0486917362331177E-2</v>
      </c>
      <c r="AH17" s="16">
        <f t="shared" si="29"/>
        <v>111.03566827853625</v>
      </c>
      <c r="AI17" s="17">
        <f t="shared" ref="AI17" si="148">IFERROR(AH17/AH$22,"")</f>
        <v>9.5700234426666694E-3</v>
      </c>
      <c r="AJ17" s="16">
        <f t="shared" si="31"/>
        <v>197.44862244784218</v>
      </c>
      <c r="AK17" s="17">
        <f t="shared" ref="AK17" si="149">IFERROR(AJ17/AJ$22,"")</f>
        <v>1.7277723305288904E-2</v>
      </c>
      <c r="AL17" s="16">
        <f t="shared" si="33"/>
        <v>126.48327991890241</v>
      </c>
      <c r="AM17" s="17">
        <f t="shared" ref="AM17" si="150">IFERROR(AL17/AL$22,"")</f>
        <v>1.1353639420968105E-2</v>
      </c>
      <c r="AN17" s="16">
        <f t="shared" si="35"/>
        <v>154.56165346858128</v>
      </c>
      <c r="AO17" s="17">
        <f t="shared" ref="AO17" si="151">IFERROR(AN17/AN$22,"")</f>
        <v>1.3337288293750508E-2</v>
      </c>
      <c r="AP17" s="16">
        <f t="shared" si="37"/>
        <v>137.93471169394411</v>
      </c>
      <c r="AQ17" s="17">
        <f t="shared" ref="AQ17" si="152">IFERROR(AP17/AP$22,"")</f>
        <v>1.1506077385611234E-2</v>
      </c>
      <c r="AR17" s="16">
        <f t="shared" si="39"/>
        <v>156.1037160322534</v>
      </c>
      <c r="AS17" s="17">
        <f t="shared" ref="AS17" si="153">IFERROR(AR17/AR$22,"")</f>
        <v>1.2326587391212129E-2</v>
      </c>
      <c r="AT17" s="16">
        <f t="shared" si="41"/>
        <v>153.38718846438434</v>
      </c>
      <c r="AU17" s="17">
        <f t="shared" ref="AU17" si="154">IFERROR(AT17/AT$22,"")</f>
        <v>1.1592840942927594E-2</v>
      </c>
      <c r="AV17" s="16">
        <f t="shared" si="43"/>
        <v>181.38811321425607</v>
      </c>
      <c r="AW17" s="17">
        <f t="shared" ref="AW17" si="155">IFERROR(AV17/AV$22,"")</f>
        <v>1.3007962959891161E-2</v>
      </c>
      <c r="AX17" s="16">
        <f t="shared" si="45"/>
        <v>183.83770891603953</v>
      </c>
      <c r="AY17" s="17">
        <f t="shared" ref="AY17" si="156">IFERROR(AX17/AX$22,"")</f>
        <v>1.1947812237779685E-2</v>
      </c>
      <c r="AZ17" s="16">
        <f t="shared" si="45"/>
        <v>187.28316174287522</v>
      </c>
      <c r="BA17" s="17">
        <f t="shared" ref="BA17" si="157">IFERROR(AZ17/AZ$22,"")</f>
        <v>1.1994216189300681E-2</v>
      </c>
      <c r="BB17" s="16" vm="439">
        <f t="shared" si="48"/>
        <v>485634.82</v>
      </c>
      <c r="BC17" s="17">
        <f t="shared" ref="BC17" si="158">IFERROR(BB17/BB$22,"")</f>
        <v>9.9964174593496456E-3</v>
      </c>
      <c r="BD17" s="16" vm="467">
        <f t="shared" si="48"/>
        <v>712977.44</v>
      </c>
      <c r="BE17" s="17">
        <f t="shared" ref="BE17" si="159">IFERROR(BD17/BD$22,"")</f>
        <v>1.222080473713592E-2</v>
      </c>
      <c r="BF17" s="16" vm="482">
        <f t="shared" si="48"/>
        <v>693750.24</v>
      </c>
      <c r="BG17" s="17">
        <f t="shared" ref="BG17" si="160">IFERROR(BF17/BF$22,"")</f>
        <v>1.1087334389116868E-2</v>
      </c>
      <c r="BH17" s="16" vm="524">
        <f t="shared" si="48"/>
        <v>896912.46</v>
      </c>
      <c r="BI17" s="43">
        <f t="shared" ref="BI17" si="161">IFERROR(BH17/BH$22,"")</f>
        <v>1.4186643604851891E-2</v>
      </c>
      <c r="BJ17" s="16" vm="542">
        <f t="shared" si="48"/>
        <v>1019610</v>
      </c>
      <c r="BK17" s="43">
        <f t="shared" si="53"/>
        <v>1.6199160915208028E-2</v>
      </c>
    </row>
    <row r="18" spans="2:66" ht="14.25" customHeight="1" x14ac:dyDescent="0.15">
      <c r="B18" s="46" t="s">
        <v>695</v>
      </c>
      <c r="D18" s="16">
        <f t="shared" si="0"/>
        <v>135.69457514895052</v>
      </c>
      <c r="E18" s="17">
        <f t="shared" si="1"/>
        <v>2.2434065918046791E-2</v>
      </c>
      <c r="F18" s="16">
        <f t="shared" si="2"/>
        <v>171.26289751720324</v>
      </c>
      <c r="G18" s="17">
        <f t="shared" si="1"/>
        <v>2.6956337533076257E-2</v>
      </c>
      <c r="H18" s="16">
        <f t="shared" si="3"/>
        <v>158.72308004447797</v>
      </c>
      <c r="I18" s="17">
        <f t="shared" ref="I18" si="162">IFERROR(H18/H$22,"")</f>
        <v>2.5450739130382233E-2</v>
      </c>
      <c r="J18" s="16">
        <f t="shared" si="5"/>
        <v>288.69842862365147</v>
      </c>
      <c r="K18" s="17">
        <f t="shared" ref="K18" si="163">IFERROR(J18/J$22,"")</f>
        <v>4.3282855107703307E-2</v>
      </c>
      <c r="L18" s="16">
        <f t="shared" si="7"/>
        <v>222.38574674127574</v>
      </c>
      <c r="M18" s="17">
        <f t="shared" ref="M18" si="164">IFERROR(L18/L$22,"")</f>
        <v>3.1944709484267919E-2</v>
      </c>
      <c r="N18" s="16">
        <f t="shared" si="9"/>
        <v>323.91230099278346</v>
      </c>
      <c r="O18" s="17">
        <f t="shared" ref="O18" si="165">IFERROR(N18/N$22,"")</f>
        <v>4.4764519941531161E-2</v>
      </c>
      <c r="P18" s="16">
        <f t="shared" si="11"/>
        <v>299.25262418501728</v>
      </c>
      <c r="Q18" s="17">
        <f t="shared" ref="Q18" si="166">IFERROR(P18/P$22,"")</f>
        <v>3.8765922560808318E-2</v>
      </c>
      <c r="R18" s="16">
        <f t="shared" si="13"/>
        <v>341.68554740632084</v>
      </c>
      <c r="S18" s="17">
        <f t="shared" ref="S18" si="167">IFERROR(R18/R$22,"")</f>
        <v>4.2862359418248321E-2</v>
      </c>
      <c r="T18" s="16">
        <f t="shared" si="15"/>
        <v>441.48790068092791</v>
      </c>
      <c r="U18" s="17">
        <f t="shared" ref="U18" si="168">IFERROR(T18/T$22,"")</f>
        <v>5.4078622015974111E-2</v>
      </c>
      <c r="V18" s="16">
        <f t="shared" si="17"/>
        <v>426.63696485631573</v>
      </c>
      <c r="W18" s="17">
        <f t="shared" ref="W18" si="169">IFERROR(V18/V$22,"")</f>
        <v>4.9693105073747641E-2</v>
      </c>
      <c r="X18" s="16">
        <f t="shared" si="19"/>
        <v>455.58636383807232</v>
      </c>
      <c r="Y18" s="17">
        <f t="shared" ref="Y18" si="170">IFERROR(X18/X$22,"")</f>
        <v>5.3080391325727748E-2</v>
      </c>
      <c r="Z18" s="16">
        <f t="shared" si="21"/>
        <v>413.02278772174151</v>
      </c>
      <c r="AA18" s="17">
        <f t="shared" ref="AA18" si="171">IFERROR(Z18/Z$22,"")</f>
        <v>4.5035700156488022E-2</v>
      </c>
      <c r="AB18" s="16">
        <f t="shared" si="23"/>
        <v>573.48749943213659</v>
      </c>
      <c r="AC18" s="17">
        <f t="shared" ref="AC18" si="172">IFERROR(AB18/AB$22,"")</f>
        <v>5.4745944938662958E-2</v>
      </c>
      <c r="AD18" s="16">
        <f t="shared" si="25"/>
        <v>445.34688348600895</v>
      </c>
      <c r="AE18" s="17">
        <f t="shared" ref="AE18" si="173">IFERROR(AD18/AD$22,"")</f>
        <v>3.9984120665151918E-2</v>
      </c>
      <c r="AF18" s="16">
        <f t="shared" si="27"/>
        <v>105.50744254984924</v>
      </c>
      <c r="AG18" s="17">
        <f t="shared" ref="AG18" si="174">IFERROR(AF18/AF$22,"")</f>
        <v>9.6308130001840422E-3</v>
      </c>
      <c r="AH18" s="16">
        <f t="shared" si="29"/>
        <v>172.94702192531025</v>
      </c>
      <c r="AI18" s="17">
        <f t="shared" ref="AI18" si="175">IFERROR(AH18/AH$22,"")</f>
        <v>1.4906084502618749E-2</v>
      </c>
      <c r="AJ18" s="16">
        <f t="shared" si="31"/>
        <v>122.16365338743118</v>
      </c>
      <c r="AK18" s="17">
        <f t="shared" ref="AK18" si="176">IFERROR(AJ18/AJ$22,"")</f>
        <v>1.0689919104139701E-2</v>
      </c>
      <c r="AL18" s="16">
        <f t="shared" si="33"/>
        <v>133.99448435660273</v>
      </c>
      <c r="AM18" s="17">
        <f t="shared" ref="AM18" si="177">IFERROR(AL18/AL$22,"")</f>
        <v>1.2027874836570101E-2</v>
      </c>
      <c r="AN18" s="16">
        <f t="shared" si="35"/>
        <v>132.07666194750846</v>
      </c>
      <c r="AO18" s="17">
        <f t="shared" ref="AO18" si="178">IFERROR(AN18/AN$22,"")</f>
        <v>1.1397034631414758E-2</v>
      </c>
      <c r="AP18" s="16">
        <f t="shared" si="37"/>
        <v>95.702543299653229</v>
      </c>
      <c r="AQ18" s="17">
        <f t="shared" ref="AQ18" si="179">IFERROR(AP18/AP$22,"")</f>
        <v>7.983203471283765E-3</v>
      </c>
      <c r="AR18" s="16">
        <f t="shared" si="39"/>
        <v>121.22965319288357</v>
      </c>
      <c r="AS18" s="17">
        <f t="shared" ref="AS18" si="180">IFERROR(AR18/AR$22,"")</f>
        <v>9.572788864165559E-3</v>
      </c>
      <c r="AT18" s="16">
        <f t="shared" si="41"/>
        <v>110.59720693243821</v>
      </c>
      <c r="AU18" s="17">
        <f t="shared" ref="AU18" si="181">IFERROR(AT18/AT$22,"")</f>
        <v>8.3588195437685475E-3</v>
      </c>
      <c r="AV18" s="16">
        <f t="shared" si="43"/>
        <v>143.94661376539332</v>
      </c>
      <c r="AW18" s="17">
        <f t="shared" ref="AW18" si="182">IFERROR(AV18/AV$22,"")</f>
        <v>1.0322904775189158E-2</v>
      </c>
      <c r="AX18" s="16">
        <f t="shared" si="45"/>
        <v>125.33735518786399</v>
      </c>
      <c r="AY18" s="17">
        <f t="shared" ref="AY18" si="183">IFERROR(AX18/AX$22,"")</f>
        <v>8.1458107533771903E-3</v>
      </c>
      <c r="AZ18" s="16">
        <f t="shared" si="45"/>
        <v>248.23878014329028</v>
      </c>
      <c r="BA18" s="17">
        <f t="shared" ref="BA18" si="184">IFERROR(AZ18/AZ$22,"")</f>
        <v>1.5898010092838335E-2</v>
      </c>
      <c r="BB18" s="16" vm="434">
        <f t="shared" si="48"/>
        <v>1266649.78</v>
      </c>
      <c r="BC18" s="17">
        <f t="shared" ref="BC18" si="185">IFERROR(BB18/BB$22,"")</f>
        <v>2.6073006823673368E-2</v>
      </c>
      <c r="BD18" s="16" vm="469">
        <f t="shared" si="48"/>
        <v>452028.32</v>
      </c>
      <c r="BE18" s="17">
        <f t="shared" ref="BE18" si="186">IFERROR(BD18/BD$22,"")</f>
        <v>7.7480008825743371E-3</v>
      </c>
      <c r="BF18" s="16" vm="485">
        <f t="shared" si="48"/>
        <v>366067.17</v>
      </c>
      <c r="BG18" s="17">
        <f t="shared" ref="BG18" si="187">IFERROR(BF18/BF$22,"")</f>
        <v>5.8503895042511132E-3</v>
      </c>
      <c r="BH18" s="16" vm="527">
        <f t="shared" si="48"/>
        <v>637918.41</v>
      </c>
      <c r="BI18" s="43">
        <f t="shared" ref="BI18" si="188">IFERROR(BH18/BH$22,"")</f>
        <v>1.0090082962660354E-2</v>
      </c>
      <c r="BJ18" s="16" vm="556">
        <f t="shared" si="48"/>
        <v>906199</v>
      </c>
      <c r="BK18" s="43">
        <f t="shared" si="53"/>
        <v>1.4397331746648815E-2</v>
      </c>
    </row>
    <row r="19" spans="2:66" ht="14.25" customHeight="1" x14ac:dyDescent="0.15">
      <c r="B19" s="46" t="s">
        <v>696</v>
      </c>
      <c r="D19" s="16">
        <f t="shared" si="0"/>
        <v>6.9829101665298214</v>
      </c>
      <c r="E19" s="17">
        <f t="shared" si="1"/>
        <v>1.1544681635486938E-3</v>
      </c>
      <c r="F19" s="16">
        <f t="shared" si="2"/>
        <v>2.7065931607962841</v>
      </c>
      <c r="G19" s="17">
        <f t="shared" si="1"/>
        <v>4.2601076978632577E-4</v>
      </c>
      <c r="H19" s="16">
        <f t="shared" si="3"/>
        <v>3.0190032515269531</v>
      </c>
      <c r="I19" s="17">
        <f t="shared" ref="I19" si="189">IFERROR(H19/H$22,"")</f>
        <v>4.8408753261880373E-4</v>
      </c>
      <c r="J19" s="16">
        <f t="shared" si="5"/>
        <v>14.500836519757609</v>
      </c>
      <c r="K19" s="17">
        <f t="shared" ref="K19" si="190">IFERROR(J19/J$22,"")</f>
        <v>2.1740250164068347E-3</v>
      </c>
      <c r="L19" s="16">
        <f t="shared" si="7"/>
        <v>19.99485978267942</v>
      </c>
      <c r="M19" s="17">
        <f t="shared" ref="M19" si="191">IFERROR(L19/L$22,"")</f>
        <v>2.8721714241851429E-3</v>
      </c>
      <c r="N19" s="16">
        <f t="shared" si="9"/>
        <v>27.916599198995112</v>
      </c>
      <c r="O19" s="17">
        <f t="shared" ref="O19" si="192">IFERROR(N19/N$22,"")</f>
        <v>3.8580602147955823E-3</v>
      </c>
      <c r="P19" s="16">
        <f t="shared" si="11"/>
        <v>24.040249386699905</v>
      </c>
      <c r="Q19" s="17">
        <f t="shared" ref="Q19" si="193">IFERROR(P19/P$22,"")</f>
        <v>3.1142331620495371E-3</v>
      </c>
      <c r="R19" s="16">
        <f t="shared" si="13"/>
        <v>22.098245099346578</v>
      </c>
      <c r="S19" s="17">
        <f t="shared" ref="S19" si="194">IFERROR(R19/R$22,"")</f>
        <v>2.7720895166642207E-3</v>
      </c>
      <c r="T19" s="16">
        <f t="shared" si="15"/>
        <v>13.850523411723037</v>
      </c>
      <c r="U19" s="17">
        <f t="shared" ref="U19" si="195">IFERROR(T19/T$22,"")</f>
        <v>1.696574739988854E-3</v>
      </c>
      <c r="V19" s="16">
        <f t="shared" si="17"/>
        <v>22.675303908758956</v>
      </c>
      <c r="W19" s="17">
        <f t="shared" ref="W19" si="196">IFERROR(V19/V$22,"")</f>
        <v>2.6411360302467206E-3</v>
      </c>
      <c r="X19" s="16">
        <f t="shared" si="19"/>
        <v>23.026087487103254</v>
      </c>
      <c r="Y19" s="17">
        <f t="shared" ref="Y19" si="197">IFERROR(X19/X$22,"")</f>
        <v>2.6827706699103456E-3</v>
      </c>
      <c r="Z19" s="16">
        <f t="shared" si="21"/>
        <v>17.991047578822403</v>
      </c>
      <c r="AA19" s="17">
        <f t="shared" ref="AA19" si="198">IFERROR(Z19/Z$22,"")</f>
        <v>1.9617305590577338E-3</v>
      </c>
      <c r="AB19" s="16">
        <f t="shared" si="23"/>
        <v>25.396420188682104</v>
      </c>
      <c r="AC19" s="17">
        <f t="shared" ref="AC19" si="199">IFERROR(AB19/AB$22,"")</f>
        <v>2.4243789492629829E-3</v>
      </c>
      <c r="AD19" s="16">
        <f t="shared" si="25"/>
        <v>24.824257825743917</v>
      </c>
      <c r="AE19" s="17">
        <f t="shared" ref="AE19" si="200">IFERROR(AD19/AD$22,"")</f>
        <v>2.2287707787643461E-3</v>
      </c>
      <c r="AF19" s="16">
        <f t="shared" si="27"/>
        <v>32.422255440978994</v>
      </c>
      <c r="AG19" s="17">
        <f t="shared" ref="AG19" si="201">IFERROR(AF19/AF$22,"")</f>
        <v>2.9595322533643807E-3</v>
      </c>
      <c r="AH19" s="16">
        <f t="shared" si="29"/>
        <v>31.145641155108461</v>
      </c>
      <c r="AI19" s="17">
        <f t="shared" ref="AI19" si="202">IFERROR(AH19/AH$22,"")</f>
        <v>2.6844033148300428E-3</v>
      </c>
      <c r="AJ19" s="16">
        <f t="shared" si="31"/>
        <v>24.580126051356856</v>
      </c>
      <c r="AK19" s="17">
        <f t="shared" ref="AK19" si="203">IFERROR(AJ19/AJ$22,"")</f>
        <v>2.1508816392813912E-3</v>
      </c>
      <c r="AL19" s="16">
        <f t="shared" si="33"/>
        <v>24.89695632189698</v>
      </c>
      <c r="AM19" s="17">
        <f t="shared" ref="AM19" si="204">IFERROR(AL19/AL$22,"")</f>
        <v>2.2348492618127192E-3</v>
      </c>
      <c r="AN19" s="16">
        <f t="shared" si="35"/>
        <v>26.217664172254462</v>
      </c>
      <c r="AO19" s="17">
        <f t="shared" ref="AO19" si="205">IFERROR(AN19/AN$22,"")</f>
        <v>2.2623499270805333E-3</v>
      </c>
      <c r="AP19" s="16">
        <f t="shared" si="37"/>
        <v>94.940139144631274</v>
      </c>
      <c r="AQ19" s="17">
        <f t="shared" ref="AQ19" si="206">IFERROR(AP19/AP$22,"")</f>
        <v>7.9196061280257576E-3</v>
      </c>
      <c r="AR19" s="16">
        <f t="shared" si="39"/>
        <v>70.651417777517992</v>
      </c>
      <c r="AS19" s="17">
        <f t="shared" ref="AS19" si="207">IFERROR(AR19/AR$22,"")</f>
        <v>5.578924689836816E-3</v>
      </c>
      <c r="AT19" s="16">
        <f t="shared" si="41"/>
        <v>83.273606925219426</v>
      </c>
      <c r="AU19" s="17">
        <f t="shared" ref="AU19" si="208">IFERROR(AT19/AT$22,"")</f>
        <v>6.2937308486627486E-3</v>
      </c>
      <c r="AV19" s="16">
        <f t="shared" si="43"/>
        <v>83.071603394531294</v>
      </c>
      <c r="AW19" s="17">
        <f t="shared" ref="AW19" si="209">IFERROR(AV19/AV$22,"")</f>
        <v>5.9573492486711833E-3</v>
      </c>
      <c r="AX19" s="16">
        <f t="shared" si="45"/>
        <v>87.999898508371558</v>
      </c>
      <c r="AY19" s="17">
        <f t="shared" ref="AY19" si="210">IFERROR(AX19/AX$22,"")</f>
        <v>5.7192089181326749E-3</v>
      </c>
      <c r="AZ19" s="16">
        <f t="shared" si="45"/>
        <v>745.21810531745484</v>
      </c>
      <c r="BA19" s="17">
        <f t="shared" ref="BA19" si="211">IFERROR(AZ19/AZ$22,"")</f>
        <v>4.7726164916150747E-2</v>
      </c>
      <c r="BB19" s="16" vm="431">
        <f t="shared" si="48"/>
        <v>1913018.86</v>
      </c>
      <c r="BC19" s="17">
        <f t="shared" ref="BC19" si="212">IFERROR(BB19/BB$22,"")</f>
        <v>3.9378014805794108E-2</v>
      </c>
      <c r="BD19" s="16" vm="466">
        <f t="shared" si="48"/>
        <v>2147866.4300000002</v>
      </c>
      <c r="BE19" s="17">
        <f t="shared" ref="BE19" si="213">IFERROR(BD19/BD$22,"")</f>
        <v>3.6815549510906292E-2</v>
      </c>
      <c r="BF19" s="16" vm="493">
        <f t="shared" si="48"/>
        <v>2271262.86</v>
      </c>
      <c r="BG19" s="17">
        <f t="shared" ref="BG19" si="214">IFERROR(BF19/BF$22,"")</f>
        <v>3.6298727355253857E-2</v>
      </c>
      <c r="BH19" s="16" vm="522">
        <f t="shared" si="48"/>
        <v>2337317.65</v>
      </c>
      <c r="BI19" s="43">
        <f t="shared" ref="BI19" si="215">IFERROR(BH19/BH$22,"")</f>
        <v>3.6969820323245313E-2</v>
      </c>
      <c r="BJ19" s="16" vm="558">
        <f t="shared" si="48"/>
        <v>2422138</v>
      </c>
      <c r="BK19" s="43">
        <f t="shared" si="53"/>
        <v>3.8481971754729886E-2</v>
      </c>
    </row>
    <row r="20" spans="2:66" ht="14.25" customHeight="1" x14ac:dyDescent="0.15">
      <c r="B20" s="46" t="s">
        <v>697</v>
      </c>
      <c r="D20" s="16">
        <f t="shared" si="0"/>
        <v>1207.6999489462937</v>
      </c>
      <c r="E20" s="17">
        <f t="shared" si="1"/>
        <v>0.19966620061371293</v>
      </c>
      <c r="F20" s="16">
        <f t="shared" si="2"/>
        <v>1247.3552833440783</v>
      </c>
      <c r="G20" s="17">
        <f t="shared" si="1"/>
        <v>0.19633049848471371</v>
      </c>
      <c r="H20" s="16">
        <f t="shared" si="3"/>
        <v>1161.105013253793</v>
      </c>
      <c r="I20" s="17">
        <f t="shared" ref="I20" si="216">IFERROR(H20/H$22,"")</f>
        <v>0.18617948181839974</v>
      </c>
      <c r="J20" s="16">
        <f t="shared" si="5"/>
        <v>1262.6597512587821</v>
      </c>
      <c r="K20" s="17">
        <f t="shared" ref="K20" si="217">IFERROR(J20/J$22,"")</f>
        <v>0.18930314004343449</v>
      </c>
      <c r="L20" s="16">
        <f t="shared" si="7"/>
        <v>1377.6806694211291</v>
      </c>
      <c r="M20" s="17">
        <f t="shared" ref="M20" si="218">IFERROR(L20/L$22,"")</f>
        <v>0.19789761435543182</v>
      </c>
      <c r="N20" s="16">
        <f t="shared" si="9"/>
        <v>1463.3504867086444</v>
      </c>
      <c r="O20" s="17">
        <f t="shared" ref="O20" si="219">IFERROR(N20/N$22,"")</f>
        <v>0.20223431417375493</v>
      </c>
      <c r="P20" s="16">
        <f t="shared" si="11"/>
        <v>1730.5388062499835</v>
      </c>
      <c r="Q20" s="17">
        <f t="shared" ref="Q20" si="220">IFERROR(P20/P$22,"")</f>
        <v>0.22417826254410278</v>
      </c>
      <c r="R20" s="16">
        <f t="shared" si="13"/>
        <v>1882.0907987731698</v>
      </c>
      <c r="S20" s="17">
        <f t="shared" ref="S20" si="221">IFERROR(R20/R$22,"")</f>
        <v>0.23609676466316162</v>
      </c>
      <c r="T20" s="16">
        <f t="shared" si="15"/>
        <v>1823.3218176540609</v>
      </c>
      <c r="U20" s="17">
        <f t="shared" ref="U20" si="222">IFERROR(T20/T$22,"")</f>
        <v>0.22334186562828362</v>
      </c>
      <c r="V20" s="16">
        <f t="shared" si="17"/>
        <v>2106.4000944390937</v>
      </c>
      <c r="W20" s="17">
        <f t="shared" ref="W20" si="223">IFERROR(V20/V$22,"")</f>
        <v>0.2453457385146319</v>
      </c>
      <c r="X20" s="16">
        <f t="shared" si="19"/>
        <v>1861.184207168928</v>
      </c>
      <c r="Y20" s="17">
        <f t="shared" ref="Y20" si="224">IFERROR(X20/X$22,"")</f>
        <v>0.21684667032945815</v>
      </c>
      <c r="Z20" s="16">
        <f t="shared" si="21"/>
        <v>2029.1179910276021</v>
      </c>
      <c r="AA20" s="17">
        <f t="shared" ref="AA20" si="225">IFERROR(Z20/Z$22,"")</f>
        <v>0.2212535292062871</v>
      </c>
      <c r="AB20" s="16">
        <f t="shared" si="23"/>
        <v>2342.215754804125</v>
      </c>
      <c r="AC20" s="17">
        <f t="shared" ref="AC20" si="226">IFERROR(AB20/AB$22,"")</f>
        <v>0.22359129863152177</v>
      </c>
      <c r="AD20" s="16">
        <f t="shared" si="25"/>
        <v>2368.1433777048292</v>
      </c>
      <c r="AE20" s="17">
        <f t="shared" ref="AE20" si="227">IFERROR(AD20/AD$22,"")</f>
        <v>0.21261657839692744</v>
      </c>
      <c r="AF20" s="16">
        <f t="shared" si="27"/>
        <v>2117.0092445970258</v>
      </c>
      <c r="AG20" s="17">
        <f t="shared" ref="AG20" si="228">IFERROR(AF20/AF$22,"")</f>
        <v>0.19324248282050666</v>
      </c>
      <c r="AH20" s="16">
        <f t="shared" si="29"/>
        <v>2289.3662698489766</v>
      </c>
      <c r="AI20" s="17">
        <f t="shared" ref="AI20" si="229">IFERROR(AH20/AH$22,"")</f>
        <v>0.19731757561313501</v>
      </c>
      <c r="AJ20" s="16">
        <f t="shared" si="31"/>
        <v>2461.8405377087188</v>
      </c>
      <c r="AK20" s="17">
        <f t="shared" ref="AK20" si="230">IFERROR(AJ20/AJ$22,"")</f>
        <v>0.21542312681118297</v>
      </c>
      <c r="AL20" s="16">
        <f t="shared" si="33"/>
        <v>2382.8251301779992</v>
      </c>
      <c r="AM20" s="17">
        <f t="shared" ref="AM20" si="231">IFERROR(AL20/AL$22,"")</f>
        <v>0.21389180726977111</v>
      </c>
      <c r="AN20" s="16">
        <f t="shared" si="35"/>
        <v>2456.113026432472</v>
      </c>
      <c r="AO20" s="17">
        <f t="shared" ref="AO20" si="232">IFERROR(AN20/AN$22,"")</f>
        <v>0.21194058668778956</v>
      </c>
      <c r="AP20" s="16">
        <f t="shared" si="37"/>
        <v>2436.0457656849271</v>
      </c>
      <c r="AQ20" s="17">
        <f t="shared" ref="AQ20" si="233">IFERROR(AP20/AP$22,"")</f>
        <v>0.20320723297739668</v>
      </c>
      <c r="AR20" s="16">
        <f t="shared" si="39"/>
        <v>2610.1306687258307</v>
      </c>
      <c r="AS20" s="17">
        <f t="shared" ref="AS20" si="234">IFERROR(AR20/AR$22,"")</f>
        <v>0.20610658482905217</v>
      </c>
      <c r="AT20" s="16">
        <f t="shared" si="41"/>
        <v>2565.7564833697279</v>
      </c>
      <c r="AU20" s="17">
        <f t="shared" ref="AU20" si="235">IFERROR(AT20/AT$22,"")</f>
        <v>0.19391715245433938</v>
      </c>
      <c r="AV20" s="16">
        <f t="shared" si="43"/>
        <v>2785.3859323701267</v>
      </c>
      <c r="AW20" s="17">
        <f t="shared" ref="AW20" si="236">IFERROR(AV20/AV$22,"")</f>
        <v>0.19974956680030603</v>
      </c>
      <c r="AX20" s="16">
        <f t="shared" si="45"/>
        <v>3223.7432918511176</v>
      </c>
      <c r="AY20" s="17">
        <f t="shared" ref="AY20" si="237">IFERROR(AX20/AX$22,"")</f>
        <v>0.20951457555114492</v>
      </c>
      <c r="AZ20" s="16">
        <f t="shared" si="45"/>
        <v>2979.4619537020653</v>
      </c>
      <c r="BA20" s="17">
        <f t="shared" ref="BA20" si="238">IFERROR(AZ20/AZ$22,"")</f>
        <v>0.19081432878392901</v>
      </c>
      <c r="BB20" s="16" vm="438">
        <f t="shared" si="48"/>
        <v>9991698.7599999998</v>
      </c>
      <c r="BC20" s="17">
        <f t="shared" ref="BC20" si="239">IFERROR(BB20/BB$22,"")</f>
        <v>0.20567139714781202</v>
      </c>
      <c r="BD20" s="16" vm="449">
        <f t="shared" si="48"/>
        <v>11853827.52</v>
      </c>
      <c r="BE20" s="17">
        <f t="shared" ref="BE20" si="240">IFERROR(BD20/BD$22,"")</f>
        <v>0.2031807787769668</v>
      </c>
      <c r="BF20" s="16" vm="488">
        <f t="shared" si="48"/>
        <v>12646184.939999999</v>
      </c>
      <c r="BG20" s="17">
        <f t="shared" ref="BG20" si="241">IFERROR(BF20/BF$22,"")</f>
        <v>0.20210801105653503</v>
      </c>
      <c r="BH20" s="16" vm="521">
        <f t="shared" si="48"/>
        <v>13533393.369999999</v>
      </c>
      <c r="BI20" s="43">
        <f t="shared" ref="BI20" si="242">IFERROR(BH20/BH$22,"")</f>
        <v>0.21406038723606924</v>
      </c>
      <c r="BJ20" s="16" vm="551">
        <f t="shared" si="48"/>
        <v>13016885</v>
      </c>
      <c r="BK20" s="43">
        <f t="shared" si="53"/>
        <v>0.20680712696987832</v>
      </c>
    </row>
    <row r="21" spans="2:66" ht="14.25" customHeight="1" x14ac:dyDescent="0.15">
      <c r="B21" s="46" t="s">
        <v>698</v>
      </c>
      <c r="D21" s="16" t="str">
        <f t="shared" si="0"/>
        <v/>
      </c>
      <c r="E21" s="17" t="str">
        <f t="shared" si="1"/>
        <v/>
      </c>
      <c r="F21" s="16" t="str">
        <f t="shared" si="2"/>
        <v/>
      </c>
      <c r="G21" s="17" t="str">
        <f t="shared" si="1"/>
        <v/>
      </c>
      <c r="H21" s="16" t="str">
        <f t="shared" si="3"/>
        <v/>
      </c>
      <c r="I21" s="17" t="str">
        <f t="shared" ref="I21" si="243">IFERROR(H21/H$22,"")</f>
        <v/>
      </c>
      <c r="J21" s="16" t="str">
        <f t="shared" si="5"/>
        <v/>
      </c>
      <c r="K21" s="17" t="str">
        <f t="shared" ref="K21" si="244">IFERROR(J21/J$22,"")</f>
        <v/>
      </c>
      <c r="L21" s="16" t="str">
        <f t="shared" si="7"/>
        <v/>
      </c>
      <c r="M21" s="17" t="str">
        <f t="shared" ref="M21" si="245">IFERROR(L21/L$22,"")</f>
        <v/>
      </c>
      <c r="N21" s="16" t="str">
        <f t="shared" si="9"/>
        <v/>
      </c>
      <c r="O21" s="17" t="str">
        <f t="shared" ref="O21" si="246">IFERROR(N21/N$22,"")</f>
        <v/>
      </c>
      <c r="P21" s="16" t="str">
        <f t="shared" si="11"/>
        <v/>
      </c>
      <c r="Q21" s="17" t="str">
        <f t="shared" ref="Q21" si="247">IFERROR(P21/P$22,"")</f>
        <v/>
      </c>
      <c r="R21" s="16" t="str">
        <f t="shared" si="13"/>
        <v/>
      </c>
      <c r="S21" s="17" t="str">
        <f t="shared" ref="S21" si="248">IFERROR(R21/R$22,"")</f>
        <v/>
      </c>
      <c r="T21" s="16" t="str">
        <f t="shared" si="15"/>
        <v/>
      </c>
      <c r="U21" s="17" t="str">
        <f t="shared" ref="U21" si="249">IFERROR(T21/T$22,"")</f>
        <v/>
      </c>
      <c r="V21" s="16" t="str">
        <f t="shared" si="17"/>
        <v/>
      </c>
      <c r="W21" s="17" t="str">
        <f t="shared" ref="W21" si="250">IFERROR(V21/V$22,"")</f>
        <v/>
      </c>
      <c r="X21" s="16" t="str">
        <f t="shared" si="19"/>
        <v/>
      </c>
      <c r="Y21" s="17" t="str">
        <f t="shared" ref="Y21" si="251">IFERROR(X21/X$22,"")</f>
        <v/>
      </c>
      <c r="Z21" s="16" t="str">
        <f t="shared" si="21"/>
        <v/>
      </c>
      <c r="AA21" s="17" t="str">
        <f t="shared" ref="AA21" si="252">IFERROR(Z21/Z$22,"")</f>
        <v/>
      </c>
      <c r="AB21" s="16" t="str">
        <f t="shared" si="23"/>
        <v/>
      </c>
      <c r="AC21" s="17" t="str">
        <f t="shared" ref="AC21" si="253">IFERROR(AB21/AB$22,"")</f>
        <v/>
      </c>
      <c r="AD21" s="16">
        <f t="shared" si="25"/>
        <v>394.95111425158359</v>
      </c>
      <c r="AE21" s="17">
        <f t="shared" ref="AE21" si="254">IFERROR(AD21/AD$22,"")</f>
        <v>3.5459489208635356E-2</v>
      </c>
      <c r="AF21" s="16">
        <f t="shared" si="27"/>
        <v>646.5663875446553</v>
      </c>
      <c r="AG21" s="17">
        <f t="shared" ref="AG21" si="255">IFERROR(AF21/AF$22,"")</f>
        <v>5.9019153721833785E-2</v>
      </c>
      <c r="AH21" s="16">
        <f t="shared" si="29"/>
        <v>508.80274341496255</v>
      </c>
      <c r="AI21" s="17">
        <f t="shared" ref="AI21" si="256">IFERROR(AH21/AH$22,"")</f>
        <v>4.3853063233335418E-2</v>
      </c>
      <c r="AJ21" s="16">
        <f t="shared" si="31"/>
        <v>12.932270484937851</v>
      </c>
      <c r="AK21" s="17">
        <f t="shared" ref="AK21" si="257">IFERROR(AJ21/AJ$22,"")</f>
        <v>1.1316371235101134E-3</v>
      </c>
      <c r="AL21" s="16" t="str">
        <f t="shared" si="33"/>
        <v/>
      </c>
      <c r="AM21" s="17" t="str">
        <f t="shared" ref="AM21" si="258">IFERROR(AL21/AL$22,"")</f>
        <v/>
      </c>
      <c r="AN21" s="16" t="str">
        <f t="shared" si="35"/>
        <v/>
      </c>
      <c r="AO21" s="17" t="str">
        <f t="shared" ref="AO21" si="259">IFERROR(AN21/AN$22,"")</f>
        <v/>
      </c>
      <c r="AP21" s="16" t="str">
        <f t="shared" si="37"/>
        <v/>
      </c>
      <c r="AQ21" s="17" t="str">
        <f t="shared" ref="AQ21" si="260">IFERROR(AP21/AP$22,"")</f>
        <v/>
      </c>
      <c r="AR21" s="16" t="str">
        <f t="shared" si="39"/>
        <v/>
      </c>
      <c r="AS21" s="17" t="str">
        <f t="shared" ref="AS21" si="261">IFERROR(AR21/AR$22,"")</f>
        <v/>
      </c>
      <c r="AT21" s="16" t="str">
        <f t="shared" si="41"/>
        <v/>
      </c>
      <c r="AU21" s="17" t="str">
        <f t="shared" ref="AU21" si="262">IFERROR(AT21/AT$22,"")</f>
        <v/>
      </c>
      <c r="AV21" s="16" t="str">
        <f t="shared" si="43"/>
        <v/>
      </c>
      <c r="AW21" s="17" t="str">
        <f t="shared" ref="AW21" si="263">IFERROR(AV21/AV$22,"")</f>
        <v/>
      </c>
      <c r="AX21" s="16" t="str">
        <f t="shared" si="45"/>
        <v/>
      </c>
      <c r="AY21" s="17" t="str">
        <f t="shared" ref="AY21" si="264">IFERROR(AX21/AX$22,"")</f>
        <v/>
      </c>
      <c r="AZ21" s="16" t="str">
        <f t="shared" si="45"/>
        <v/>
      </c>
      <c r="BA21" s="17" t="str">
        <f t="shared" ref="BA21" si="265">IFERROR(AZ21/AZ$22,"")</f>
        <v/>
      </c>
      <c r="BB21" s="16" vm="432">
        <f t="shared" si="48"/>
        <v>75317.08</v>
      </c>
      <c r="BC21" s="17">
        <f t="shared" ref="BC21" si="266">IFERROR(BB21/BB$22,"")</f>
        <v>1.5503438849364922E-3</v>
      </c>
      <c r="BD21" s="16" vm="448">
        <f t="shared" si="48"/>
        <v>5807366.2999999998</v>
      </c>
      <c r="BE21" s="17">
        <f t="shared" ref="BE21" si="267">IFERROR(BD21/BD$22,"")</f>
        <v>9.9541283647521156E-2</v>
      </c>
      <c r="BF21" s="16" vm="497">
        <f t="shared" si="48"/>
        <v>6018204.9400000004</v>
      </c>
      <c r="BG21" s="17">
        <f t="shared" ref="BG21" si="268">IFERROR(BF21/BF$22,"")</f>
        <v>9.6181372985204336E-2</v>
      </c>
      <c r="BH21" s="16" vm="529">
        <f t="shared" si="48"/>
        <v>4077247.03</v>
      </c>
      <c r="BI21" s="43">
        <f t="shared" ref="BI21" si="269">IFERROR(BH21/BH$22,"")</f>
        <v>6.4490631007122878E-2</v>
      </c>
      <c r="BJ21" s="16" t="str" vm="544">
        <f t="shared" si="48"/>
        <v/>
      </c>
      <c r="BK21" s="43" t="str">
        <f t="shared" si="53"/>
        <v/>
      </c>
    </row>
    <row r="22" spans="2:66" ht="14.25" customHeight="1" x14ac:dyDescent="0.15">
      <c r="B22" s="47" t="s">
        <v>699</v>
      </c>
      <c r="C22" s="18"/>
      <c r="D22" s="19">
        <f t="shared" ref="D22:AI22" si="270">SUM(D12:D21)</f>
        <v>6048.5948309438099</v>
      </c>
      <c r="E22" s="20">
        <f t="shared" si="270"/>
        <v>1</v>
      </c>
      <c r="F22" s="19">
        <f t="shared" si="270"/>
        <v>6353.3444521926758</v>
      </c>
      <c r="G22" s="20">
        <f t="shared" si="270"/>
        <v>1</v>
      </c>
      <c r="H22" s="19">
        <f t="shared" si="270"/>
        <v>6236.4821403162987</v>
      </c>
      <c r="I22" s="20">
        <f t="shared" si="270"/>
        <v>0.99999999999999989</v>
      </c>
      <c r="J22" s="19">
        <f t="shared" si="270"/>
        <v>6670.0412416247946</v>
      </c>
      <c r="K22" s="20">
        <f t="shared" si="270"/>
        <v>1.0000000000000002</v>
      </c>
      <c r="L22" s="19">
        <f t="shared" si="270"/>
        <v>6961.5830080031228</v>
      </c>
      <c r="M22" s="20">
        <f t="shared" si="270"/>
        <v>1</v>
      </c>
      <c r="N22" s="19">
        <f t="shared" si="270"/>
        <v>7235.9158864176152</v>
      </c>
      <c r="O22" s="20">
        <f t="shared" si="270"/>
        <v>1</v>
      </c>
      <c r="P22" s="19">
        <f t="shared" si="270"/>
        <v>7719.4763961984636</v>
      </c>
      <c r="Q22" s="20">
        <f t="shared" si="270"/>
        <v>1</v>
      </c>
      <c r="R22" s="19">
        <f t="shared" si="270"/>
        <v>7971.6924603280431</v>
      </c>
      <c r="S22" s="20">
        <f t="shared" si="270"/>
        <v>1</v>
      </c>
      <c r="T22" s="19">
        <f t="shared" si="270"/>
        <v>8163.8156488254863</v>
      </c>
      <c r="U22" s="20">
        <f t="shared" si="270"/>
        <v>1</v>
      </c>
      <c r="V22" s="19">
        <f t="shared" si="270"/>
        <v>8585.4358310506068</v>
      </c>
      <c r="W22" s="20">
        <f t="shared" si="270"/>
        <v>1.0000000000000002</v>
      </c>
      <c r="X22" s="19">
        <f t="shared" si="270"/>
        <v>8582.9503599995569</v>
      </c>
      <c r="Y22" s="20">
        <f t="shared" si="270"/>
        <v>1</v>
      </c>
      <c r="Z22" s="19">
        <f t="shared" si="270"/>
        <v>9171.0084729800692</v>
      </c>
      <c r="AA22" s="20">
        <f t="shared" si="270"/>
        <v>1.0000000000000002</v>
      </c>
      <c r="AB22" s="19">
        <f t="shared" si="270"/>
        <v>10475.433387343459</v>
      </c>
      <c r="AC22" s="20">
        <f t="shared" si="270"/>
        <v>1</v>
      </c>
      <c r="AD22" s="19">
        <f t="shared" si="270"/>
        <v>11138.093725145996</v>
      </c>
      <c r="AE22" s="20">
        <f t="shared" si="270"/>
        <v>0.99999999999999989</v>
      </c>
      <c r="AF22" s="19">
        <f t="shared" si="270"/>
        <v>10955.195843573438</v>
      </c>
      <c r="AG22" s="20">
        <f t="shared" si="270"/>
        <v>1.0000000000000002</v>
      </c>
      <c r="AH22" s="19">
        <f t="shared" si="270"/>
        <v>11602.444753008502</v>
      </c>
      <c r="AI22" s="20">
        <f t="shared" si="270"/>
        <v>0.99999999999999967</v>
      </c>
      <c r="AJ22" s="19">
        <f t="shared" ref="AJ22:BI22" si="271">SUM(AJ12:AJ21)</f>
        <v>11427.930576212028</v>
      </c>
      <c r="AK22" s="20">
        <f t="shared" si="271"/>
        <v>1</v>
      </c>
      <c r="AL22" s="19">
        <f t="shared" si="271"/>
        <v>11140.329125241624</v>
      </c>
      <c r="AM22" s="20">
        <f t="shared" si="271"/>
        <v>1</v>
      </c>
      <c r="AN22" s="19">
        <f t="shared" si="271"/>
        <v>11588.686550399056</v>
      </c>
      <c r="AO22" s="20">
        <f t="shared" si="271"/>
        <v>0.99999999999999989</v>
      </c>
      <c r="AP22" s="19">
        <f t="shared" si="271"/>
        <v>11987.987484460729</v>
      </c>
      <c r="AQ22" s="20">
        <f t="shared" si="271"/>
        <v>1</v>
      </c>
      <c r="AR22" s="19">
        <f t="shared" si="271"/>
        <v>12663.984854684344</v>
      </c>
      <c r="AS22" s="20">
        <f t="shared" si="271"/>
        <v>0.99999999999999978</v>
      </c>
      <c r="AT22" s="19">
        <f t="shared" si="271"/>
        <v>13231.199256465323</v>
      </c>
      <c r="AU22" s="20">
        <f t="shared" si="271"/>
        <v>0.99999999999999989</v>
      </c>
      <c r="AV22" s="19">
        <f t="shared" si="271"/>
        <v>13944.390353320452</v>
      </c>
      <c r="AW22" s="20">
        <f t="shared" si="271"/>
        <v>1</v>
      </c>
      <c r="AX22" s="19">
        <f t="shared" si="271"/>
        <v>15386.725641262914</v>
      </c>
      <c r="AY22" s="20">
        <f t="shared" si="271"/>
        <v>0.99999999999999989</v>
      </c>
      <c r="AZ22" s="63">
        <f t="shared" si="271"/>
        <v>15614.456066744842</v>
      </c>
      <c r="BA22" s="64">
        <f t="shared" si="271"/>
        <v>0.99999999999999978</v>
      </c>
      <c r="BB22" s="63">
        <f t="shared" si="271"/>
        <v>48580886.299999997</v>
      </c>
      <c r="BC22" s="64">
        <f t="shared" si="271"/>
        <v>1</v>
      </c>
      <c r="BD22" s="63">
        <f t="shared" si="271"/>
        <v>58341284.00999999</v>
      </c>
      <c r="BE22" s="64">
        <f t="shared" si="271"/>
        <v>1</v>
      </c>
      <c r="BF22" s="63">
        <f t="shared" si="271"/>
        <v>62571418.489999995</v>
      </c>
      <c r="BG22" s="64">
        <f t="shared" si="271"/>
        <v>1</v>
      </c>
      <c r="BH22" s="63">
        <f t="shared" si="271"/>
        <v>63222315.649999991</v>
      </c>
      <c r="BI22" s="65">
        <f t="shared" si="271"/>
        <v>1.0000000000000002</v>
      </c>
      <c r="BJ22" s="63">
        <f t="shared" ref="BJ22:BK22" si="272">SUM(BJ12:BJ21)</f>
        <v>62942149</v>
      </c>
      <c r="BK22" s="65">
        <f t="shared" si="272"/>
        <v>1</v>
      </c>
    </row>
    <row r="23" spans="2:66" ht="14.25" customHeight="1" x14ac:dyDescent="0.15">
      <c r="B23" s="48" t="s">
        <v>663</v>
      </c>
      <c r="C23" s="36"/>
      <c r="D23" s="39" vm="61">
        <f>IFERROR(CUBEVALUE("ThisWorkbookDataModel","[Measures].[Enr]","[Enrollment].[SchoolYear].["&amp;RIGHT(D$7,7)&amp;"]","[Enrollment].[DistTitle].["&amp;$B$3&amp;"]"),"")</f>
        <v>3799.92</v>
      </c>
      <c r="E23" s="38"/>
      <c r="F23" s="39" vm="63">
        <f>IFERROR(CUBEVALUE("ThisWorkbookDataModel","[Measures].[Enr]","[Enrollment].[SchoolYear].["&amp;RIGHT(F$7,7)&amp;"]","[Enrollment].[DistTitle].["&amp;$B$3&amp;"]"),"")</f>
        <v>3800.15</v>
      </c>
      <c r="G23" s="39"/>
      <c r="H23" s="39" vm="64">
        <f>IFERROR(CUBEVALUE("ThisWorkbookDataModel","[Measures].[Enr]","[Enrollment].[SchoolYear].["&amp;RIGHT(H$7,7)&amp;"]","[Enrollment].[DistTitle].["&amp;$B$3&amp;"]"),"")</f>
        <v>3795.14</v>
      </c>
      <c r="I23" s="39"/>
      <c r="J23" s="39" vm="66">
        <f>IFERROR(CUBEVALUE("ThisWorkbookDataModel","[Measures].[Enr]","[Enrollment].[SchoolYear].["&amp;RIGHT(J$7,7)&amp;"]","[Enrollment].[DistTitle].["&amp;$B$3&amp;"]"),"")</f>
        <v>3747.67</v>
      </c>
      <c r="K23" s="39"/>
      <c r="L23" s="39" vm="60">
        <f>IFERROR(CUBEVALUE("ThisWorkbookDataModel","[Measures].[Enr]","[Enrollment].[SchoolYear].["&amp;RIGHT(L$7,7)&amp;"]","[Enrollment].[DistTitle].["&amp;$B$3&amp;"]"),"")</f>
        <v>3688.56</v>
      </c>
      <c r="M23" s="39"/>
      <c r="N23" s="39" vm="62">
        <f>IFERROR(CUBEVALUE("ThisWorkbookDataModel","[Measures].[Enr]","[Enrollment].[SchoolYear].["&amp;RIGHT(N$7,7)&amp;"]","[Enrollment].[DistTitle].["&amp;$B$3&amp;"]"),"")</f>
        <v>3717.83</v>
      </c>
      <c r="O23" s="39"/>
      <c r="P23" s="39" vm="65">
        <f>IFERROR(CUBEVALUE("ThisWorkbookDataModel","[Measures].[Enr]","[Enrollment].[SchoolYear].["&amp;RIGHT(P$7,7)&amp;"]","[Enrollment].[DistTitle].["&amp;$B$3&amp;"]"),"")</f>
        <v>3786.89</v>
      </c>
      <c r="Q23" s="39"/>
      <c r="R23" s="39" vm="67">
        <f>IFERROR(CUBEVALUE("ThisWorkbookDataModel","[Measures].[Enr]","[Enrollment].[SchoolYear].["&amp;RIGHT(R$7,7)&amp;"]","[Enrollment].[DistTitle].["&amp;$B$3&amp;"]"),"")</f>
        <v>3749.5</v>
      </c>
      <c r="S23" s="39"/>
      <c r="T23" s="39" vm="68">
        <f>IFERROR(CUBEVALUE("ThisWorkbookDataModel","[Measures].[Enr]","[Enrollment].[SchoolYear].["&amp;RIGHT(T$7,7)&amp;"]","[Enrollment].[DistTitle].["&amp;$B$3&amp;"]"),"")</f>
        <v>3755.17</v>
      </c>
      <c r="U23" s="39"/>
      <c r="V23" s="39" vm="69">
        <f>IFERROR(CUBEVALUE("ThisWorkbookDataModel","[Measures].[Enr]","[Enrollment].[SchoolYear].["&amp;RIGHT(V$7,7)&amp;"]","[Enrollment].[DistTitle].["&amp;$B$3&amp;"]"),"")</f>
        <v>3727.27</v>
      </c>
      <c r="W23" s="39"/>
      <c r="X23" s="39" vm="70">
        <f>IFERROR(CUBEVALUE("ThisWorkbookDataModel","[Measures].[Enr]","[Enrollment].[SchoolYear].["&amp;RIGHT(X$7,7)&amp;"]","[Enrollment].[DistTitle].["&amp;$B$3&amp;"]"),"")</f>
        <v>3605.56</v>
      </c>
      <c r="Y23" s="39"/>
      <c r="Z23" s="39" vm="71">
        <f>IFERROR(CUBEVALUE("ThisWorkbookDataModel","[Measures].[Enr]","[Enrollment].[SchoolYear].["&amp;RIGHT(Z$7,7)&amp;"]","[Enrollment].[DistTitle].["&amp;$B$3&amp;"]"),"")</f>
        <v>3504.08</v>
      </c>
      <c r="AA23" s="39"/>
      <c r="AB23" s="39" vm="72">
        <f>IFERROR(CUBEVALUE("ThisWorkbookDataModel","[Measures].[Enr]","[Enrollment].[SchoolYear].["&amp;RIGHT(AB$7,7)&amp;"]","[Enrollment].[DistTitle].["&amp;$B$3&amp;"]"),"")</f>
        <v>3301.85</v>
      </c>
      <c r="AC23" s="39"/>
      <c r="AD23" s="39" vm="73">
        <f>IFERROR(CUBEVALUE("ThisWorkbookDataModel","[Measures].[Enr]","[Enrollment].[SchoolYear].["&amp;RIGHT(AD$7,7)&amp;"]","[Enrollment].[DistTitle].["&amp;$B$3&amp;"]"),"")</f>
        <v>3155.93</v>
      </c>
      <c r="AE23" s="39"/>
      <c r="AF23" s="39" vm="74">
        <f>IFERROR(CUBEVALUE("ThisWorkbookDataModel","[Measures].[Enr]","[Enrollment].[SchoolYear].["&amp;RIGHT(AF$7,7)&amp;"]","[Enrollment].[DistTitle].["&amp;$B$3&amp;"]"),"")</f>
        <v>3157.52</v>
      </c>
      <c r="AG23" s="39"/>
      <c r="AH23" s="39" vm="75">
        <f>IFERROR(CUBEVALUE("ThisWorkbookDataModel","[Measures].[Enr]","[Enrollment].[SchoolYear].["&amp;RIGHT(AH$7,7)&amp;"]","[Enrollment].[DistTitle].["&amp;$B$3&amp;"]"),"")</f>
        <v>3089.58</v>
      </c>
      <c r="AI23" s="39"/>
      <c r="AJ23" s="39" vm="76">
        <f>IFERROR(CUBEVALUE("ThisWorkbookDataModel","[Measures].[Enr]","[Enrollment].[SchoolYear].["&amp;RIGHT(AJ$7,7)&amp;"]","[Enrollment].[DistTitle].["&amp;$B$3&amp;"]"),"")</f>
        <v>3139.99</v>
      </c>
      <c r="AK23" s="39"/>
      <c r="AL23" s="39" vm="77">
        <f>IFERROR(CUBEVALUE("ThisWorkbookDataModel","[Measures].[Enr]","[Enrollment].[SchoolYear].["&amp;RIGHT(AL$7,7)&amp;"]","[Enrollment].[DistTitle].["&amp;$B$3&amp;"]"),"")</f>
        <v>3176.42</v>
      </c>
      <c r="AM23" s="39"/>
      <c r="AN23" s="39" vm="78">
        <f>IFERROR(CUBEVALUE("ThisWorkbookDataModel","[Measures].[Enr]","[Enrollment].[SchoolYear].["&amp;RIGHT(AN$7,7)&amp;"]","[Enrollment].[DistTitle].["&amp;$B$3&amp;"]"),"")</f>
        <v>3213.85</v>
      </c>
      <c r="AO23" s="39"/>
      <c r="AP23" s="39" vm="79">
        <f>IFERROR(CUBEVALUE("ThisWorkbookDataModel","[Measures].[Enr]","[Enrollment].[SchoolYear].["&amp;RIGHT(AP$7,7)&amp;"]","[Enrollment].[DistTitle].["&amp;$B$3&amp;"]"),"")</f>
        <v>3209.61</v>
      </c>
      <c r="AQ23" s="39"/>
      <c r="AR23" s="39" vm="80">
        <f>IFERROR(CUBEVALUE("ThisWorkbookDataModel","[Measures].[Enr]","[Enrollment].[SchoolYear].["&amp;RIGHT(AR$7,7)&amp;"]","[Enrollment].[DistTitle].["&amp;$B$3&amp;"]"),"")</f>
        <v>3250.51</v>
      </c>
      <c r="AS23" s="39"/>
      <c r="AT23" s="39" vm="81">
        <f>IFERROR(CUBEVALUE("ThisWorkbookDataModel","[Measures].[Enr]","[Enrollment].[SchoolYear].["&amp;RIGHT(AT$7,7)&amp;"]","[Enrollment].[DistTitle].["&amp;$B$3&amp;"]"),"")</f>
        <v>3324.66</v>
      </c>
      <c r="AU23" s="39"/>
      <c r="AV23" s="39" vm="82">
        <f>IFERROR(CUBEVALUE("ThisWorkbookDataModel","[Measures].[Enr]","[Enrollment].[SchoolYear].["&amp;RIGHT(AV$7,7)&amp;"]","[Enrollment].[DistTitle].["&amp;$B$3&amp;"]"),"")</f>
        <v>3374.84</v>
      </c>
      <c r="AW23" s="39"/>
      <c r="AX23" s="39" vm="83">
        <f>IFERROR(CUBEVALUE("ThisWorkbookDataModel","[Measures].[Enr]","[Enrollment].[SchoolYear].["&amp;RIGHT(AX$7,7)&amp;"]","[Enrollment].[DistTitle].["&amp;$B$3&amp;"]"),"")</f>
        <v>3350.03</v>
      </c>
      <c r="AY23" s="39"/>
      <c r="AZ23" s="66" vm="84">
        <f>IFERROR(CUBEVALUE("ThisWorkbookDataModel","[Measures].[Enr]","[Enrollment].[SchoolYear].["&amp;RIGHT(AZ$7,7)&amp;"]","[Enrollment].[DistTitle].["&amp;$B$3&amp;"]"),"")</f>
        <v>3334.49</v>
      </c>
      <c r="BA23" s="66"/>
      <c r="BB23" s="66" vm="85">
        <f>IFERROR(CUBEVALUE("ThisWorkbookDataModel","[Measures].[Enr]","[Enrollment].[SchoolYear].["&amp;RIGHT(BB$7,7)&amp;"]","[Enrollment].[DistTitle].["&amp;$B$3&amp;"]"),"")</f>
        <v>3101.41</v>
      </c>
      <c r="BC23" s="66"/>
      <c r="BD23" s="66" vm="86">
        <f>IFERROR(CUBEVALUE("ThisWorkbookDataModel","[Measures].[Enr]","[Enrollment].[SchoolYear].["&amp;RIGHT(BD$7,7)&amp;"]","[Enrollment].[DistTitle].["&amp;$B$3&amp;"]"),"")</f>
        <v>3113.84</v>
      </c>
      <c r="BE23" s="66"/>
      <c r="BF23" s="66" vm="30">
        <f>IFERROR(CUBEVALUE("ThisWorkbookDataModel","[Measures].[Enr]","[Enrollment].[SchoolYear].["&amp;RIGHT(BF$7,7)&amp;"]","[Enrollment].[DistTitle].["&amp;$B$3&amp;"]"),"")</f>
        <v>3162.21</v>
      </c>
      <c r="BG23" s="66"/>
      <c r="BH23" s="66" vm="87">
        <f>IFERROR(CUBEVALUE("ThisWorkbookDataModel","[Measures].[Enr]","[Enrollment].[SchoolYear].["&amp;RIGHT(BH$7,7)&amp;"]","[Enrollment].[DistTitle].["&amp;$B$3&amp;"]"),"")</f>
        <v>3148.52</v>
      </c>
      <c r="BI23" s="67"/>
      <c r="BJ23" s="66" vm="89">
        <f>IFERROR(CUBEVALUE("ThisWorkbookDataModel","[Measures].[Enr]","[Enrollment].[SchoolYear].["&amp;RIGHT(BJ$7,7)&amp;"]","[Enrollment].[DistTitle].["&amp;$B$3&amp;"]"),"")</f>
        <v>3094.9</v>
      </c>
      <c r="BK23" s="67"/>
    </row>
    <row r="24" spans="2:66" ht="7.5" customHeight="1" x14ac:dyDescent="0.15"/>
    <row r="25" spans="2:66" ht="14.25" customHeight="1" x14ac:dyDescent="0.15">
      <c r="B25" s="58" t="str">
        <f>Districts!N3&amp;" Districts with Comparable FTE Enrollment "&amp;Districts!N2</f>
        <v>27 Districts with Comparable FTE Enrollment 3,000 to 4,999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6"/>
      <c r="BJ25" s="34"/>
      <c r="BK25" s="6"/>
      <c r="BM25" s="57" t="s">
        <v>687</v>
      </c>
    </row>
    <row r="26" spans="2:66" ht="14.25" customHeight="1" x14ac:dyDescent="0.15">
      <c r="B26" s="59" t="str">
        <f>B12</f>
        <v>Regular Instruction</v>
      </c>
      <c r="D26" s="16">
        <f>IFERROR(CUBEVALUE("ThisWorkbookDataModel","[Measures].[Exp]","[Expenditures].[ProgramGroupTitle].["&amp;$B26&amp;"]","[Expenditures].[SchoolYear].["&amp;RIGHT(D$7,7)&amp;"]","[DistrictBySize].[DistrictGroupTitle].["&amp;Districts!$N$2&amp;"]")/D$37,"")</f>
        <v>3351.8900991817904</v>
      </c>
      <c r="E26" s="17">
        <f>IFERROR(D26/D$36,"")</f>
        <v>0.58801736072500654</v>
      </c>
      <c r="F26" s="16">
        <f>IFERROR(CUBEVALUE("ThisWorkbookDataModel","[Measures].[Exp]","[Expenditures].[ProgramGroupTitle].["&amp;$B26&amp;"]","[Expenditures].[SchoolYear].["&amp;RIGHT(F$7,7)&amp;"]","[DistrictBySize].[DistrictGroupTitle].["&amp;Districts!$N$2&amp;"]")/F$37,"")</f>
        <v>3387.1426444732674</v>
      </c>
      <c r="G26" s="17">
        <f>IFERROR(F26/F$36,"")</f>
        <v>0.58316169333386592</v>
      </c>
      <c r="H26" s="16">
        <f>IFERROR(CUBEVALUE("ThisWorkbookDataModel","[Measures].[Exp]","[Expenditures].[ProgramGroupTitle].["&amp;$B26&amp;"]","[Expenditures].[SchoolYear].["&amp;RIGHT(H$7,7)&amp;"]","[DistrictBySize].[DistrictGroupTitle].["&amp;Districts!$N$2&amp;"]")/H$37,"")</f>
        <v>3490.4589931794571</v>
      </c>
      <c r="I26" s="17">
        <f>IFERROR(H26/H$36,"")</f>
        <v>0.57301618558931899</v>
      </c>
      <c r="J26" s="16">
        <f>IFERROR(CUBEVALUE("ThisWorkbookDataModel","[Measures].[Exp]","[Expenditures].[ProgramGroupTitle].["&amp;$B26&amp;"]","[Expenditures].[SchoolYear].["&amp;RIGHT(J$7,7)&amp;"]","[DistrictBySize].[DistrictGroupTitle].["&amp;Districts!$N$2&amp;"]")/J$37,"")</f>
        <v>3515.6865145600714</v>
      </c>
      <c r="K26" s="17">
        <f>IFERROR(J26/J$36,"")</f>
        <v>0.56734171630151642</v>
      </c>
      <c r="L26" s="16">
        <f>IFERROR(CUBEVALUE("ThisWorkbookDataModel","[Measures].[Exp]","[Expenditures].[ProgramGroupTitle].["&amp;$B26&amp;"]","[Expenditures].[SchoolYear].["&amp;RIGHT(L$7,7)&amp;"]","[DistrictBySize].[DistrictGroupTitle].["&amp;Districts!$N$2&amp;"]")/L$37,"")</f>
        <v>3736.6328646223737</v>
      </c>
      <c r="M26" s="17">
        <f>IFERROR(L26/L$36,"")</f>
        <v>0.57529262912897383</v>
      </c>
      <c r="N26" s="16">
        <f>IFERROR(CUBEVALUE("ThisWorkbookDataModel","[Measures].[Exp]","[Expenditures].[ProgramGroupTitle].["&amp;$B26&amp;"]","[Expenditures].[SchoolYear].["&amp;RIGHT(N$7,7)&amp;"]","[DistrictBySize].[DistrictGroupTitle].["&amp;Districts!$N$2&amp;"]")/N$37,"")</f>
        <v>3869.174433487276</v>
      </c>
      <c r="O26" s="17">
        <f>IFERROR(N26/N$36,"")</f>
        <v>0.56368580178470995</v>
      </c>
      <c r="P26" s="16">
        <f>IFERROR(CUBEVALUE("ThisWorkbookDataModel","[Measures].[Exp]","[Expenditures].[ProgramGroupTitle].["&amp;$B26&amp;"]","[Expenditures].[SchoolYear].["&amp;RIGHT(P$7,7)&amp;"]","[DistrictBySize].[DistrictGroupTitle].["&amp;Districts!$N$2&amp;"]")/P$37,"")</f>
        <v>3902.6429271101974</v>
      </c>
      <c r="Q26" s="17">
        <f>IFERROR(P26/P$36,"")</f>
        <v>0.5461706999418926</v>
      </c>
      <c r="R26" s="16">
        <f>IFERROR(CUBEVALUE("ThisWorkbookDataModel","[Measures].[Exp]","[Expenditures].[ProgramGroupTitle].["&amp;$B26&amp;"]","[Expenditures].[SchoolYear].["&amp;RIGHT(R$7,7)&amp;"]","[DistrictBySize].[DistrictGroupTitle].["&amp;Districts!$N$2&amp;"]")/R$37,"")</f>
        <v>3940.8269101486771</v>
      </c>
      <c r="S26" s="17">
        <f>IFERROR(R26/R$36,"")</f>
        <v>0.53625278793594533</v>
      </c>
      <c r="T26" s="16">
        <f>IFERROR(CUBEVALUE("ThisWorkbookDataModel","[Measures].[Exp]","[Expenditures].[ProgramGroupTitle].["&amp;$B26&amp;"]","[Expenditures].[SchoolYear].["&amp;RIGHT(T$7,7)&amp;"]","[DistrictBySize].[DistrictGroupTitle].["&amp;Districts!$N$2&amp;"]")/T$37,"")</f>
        <v>4044.6768097135537</v>
      </c>
      <c r="U26" s="17">
        <f>IFERROR(T26/T$36,"")</f>
        <v>0.53393913058076714</v>
      </c>
      <c r="V26" s="16">
        <f>IFERROR(CUBEVALUE("ThisWorkbookDataModel","[Measures].[Exp]","[Expenditures].[ProgramGroupTitle].["&amp;$B26&amp;"]","[Expenditures].[SchoolYear].["&amp;RIGHT(V$7,7)&amp;"]","[DistrictBySize].[DistrictGroupTitle].["&amp;Districts!$N$2&amp;"]")/V$37,"")</f>
        <v>4128.8481913731348</v>
      </c>
      <c r="W26" s="17">
        <f>IFERROR(V26/V$36,"")</f>
        <v>0.52566429004687942</v>
      </c>
      <c r="X26" s="16">
        <f>IFERROR(CUBEVALUE("ThisWorkbookDataModel","[Measures].[Exp]","[Expenditures].[ProgramGroupTitle].["&amp;$B26&amp;"]","[Expenditures].[SchoolYear].["&amp;RIGHT(X$7,7)&amp;"]","[DistrictBySize].[DistrictGroupTitle].["&amp;Districts!$N$2&amp;"]")/X$37,"")</f>
        <v>4253.335452265108</v>
      </c>
      <c r="Y26" s="17">
        <f>IFERROR(X26/X$36,"")</f>
        <v>0.519295537820889</v>
      </c>
      <c r="Z26" s="16">
        <f>IFERROR(CUBEVALUE("ThisWorkbookDataModel","[Measures].[Exp]","[Expenditures].[ProgramGroupTitle].["&amp;$B26&amp;"]","[Expenditures].[SchoolYear].["&amp;RIGHT(Z$7,7)&amp;"]","[DistrictBySize].[DistrictGroupTitle].["&amp;Districts!$N$2&amp;"]")/Z$37,"")</f>
        <v>4481.610510695833</v>
      </c>
      <c r="AA26" s="17">
        <f>IFERROR(Z26/Z$36,"")</f>
        <v>0.51513835693362153</v>
      </c>
      <c r="AB26" s="16">
        <f>IFERROR(CUBEVALUE("ThisWorkbookDataModel","[Measures].[Exp]","[Expenditures].[ProgramGroupTitle].["&amp;$B26&amp;"]","[Expenditures].[SchoolYear].["&amp;RIGHT(AB$7,7)&amp;"]","[DistrictBySize].[DistrictGroupTitle].["&amp;Districts!$N$2&amp;"]")/AB$37,"")</f>
        <v>4624.1862074489827</v>
      </c>
      <c r="AC26" s="17">
        <f>IFERROR(AB26/AB$36,"")</f>
        <v>0.49906369999432892</v>
      </c>
      <c r="AD26" s="16">
        <f>IFERROR(CUBEVALUE("ThisWorkbookDataModel","[Measures].[Exp]","[Expenditures].[ProgramGroupTitle].["&amp;$B26&amp;"]","[Expenditures].[SchoolYear].["&amp;RIGHT(AD$7,7)&amp;"]","[DistrictBySize].[DistrictGroupTitle].["&amp;Districts!$N$2&amp;"]")/AD$37,"")</f>
        <v>4543.1338881295833</v>
      </c>
      <c r="AE26" s="17">
        <f>IFERROR(AD26/AD$36,"")</f>
        <v>0.46299728084343295</v>
      </c>
      <c r="AF26" s="16">
        <f>IFERROR(CUBEVALUE("ThisWorkbookDataModel","[Measures].[Exp]","[Expenditures].[ProgramGroupTitle].["&amp;$B26&amp;"]","[Expenditures].[SchoolYear].["&amp;RIGHT(AF$7,7)&amp;"]","[DistrictBySize].[DistrictGroupTitle].["&amp;Districts!$N$2&amp;"]")/AF$37,"")</f>
        <v>4732.2045040824569</v>
      </c>
      <c r="AG26" s="17">
        <f>IFERROR(AF26/AF$36,"")</f>
        <v>0.49495381003332722</v>
      </c>
      <c r="AH26" s="16">
        <f>IFERROR(CUBEVALUE("ThisWorkbookDataModel","[Measures].[Exp]","[Expenditures].[ProgramGroupTitle].["&amp;$B26&amp;"]","[Expenditures].[SchoolYear].["&amp;RIGHT(AH$7,7)&amp;"]","[DistrictBySize].[DistrictGroupTitle].["&amp;Districts!$N$2&amp;"]")/AH$37,"")</f>
        <v>4869.2878888691876</v>
      </c>
      <c r="AI26" s="17">
        <f>IFERROR(AH26/AH$36,"")</f>
        <v>0.49811794321803199</v>
      </c>
      <c r="AJ26" s="16">
        <f>IFERROR(CUBEVALUE("ThisWorkbookDataModel","[Measures].[Exp]","[Expenditures].[ProgramGroupTitle].["&amp;$B26&amp;"]","[Expenditures].[SchoolYear].["&amp;RIGHT(AJ$7,7)&amp;"]","[DistrictBySize].[DistrictGroupTitle].["&amp;Districts!$N$2&amp;"]")/AJ$37,"")</f>
        <v>5066.3688654566076</v>
      </c>
      <c r="AK26" s="17">
        <f>IFERROR(AJ26/AJ$36,"")</f>
        <v>0.52215642042948696</v>
      </c>
      <c r="AL26" s="16">
        <f>IFERROR(CUBEVALUE("ThisWorkbookDataModel","[Measures].[Exp]","[Expenditures].[ProgramGroupTitle].["&amp;$B26&amp;"]","[Expenditures].[SchoolYear].["&amp;RIGHT(AL$7,7)&amp;"]","[DistrictBySize].[DistrictGroupTitle].["&amp;Districts!$N$2&amp;"]")/AL$37,"")</f>
        <v>5121.3094248524094</v>
      </c>
      <c r="AM26" s="17">
        <f>IFERROR(AL26/AL$36,"")</f>
        <v>0.5230668699214277</v>
      </c>
      <c r="AN26" s="16">
        <f>IFERROR(CUBEVALUE("ThisWorkbookDataModel","[Measures].[Exp]","[Expenditures].[ProgramGroupTitle].["&amp;$B26&amp;"]","[Expenditures].[SchoolYear].["&amp;RIGHT(AN$7,7)&amp;"]","[DistrictBySize].[DistrictGroupTitle].["&amp;Districts!$N$2&amp;"]")/AN$37,"")</f>
        <v>5359.1125089145835</v>
      </c>
      <c r="AO26" s="17">
        <f>IFERROR(AN26/AN$36,"")</f>
        <v>0.52050533595831672</v>
      </c>
      <c r="AP26" s="16">
        <f>IFERROR(CUBEVALUE("ThisWorkbookDataModel","[Measures].[Exp]","[Expenditures].[ProgramGroupTitle].["&amp;$B26&amp;"]","[Expenditures].[SchoolYear].["&amp;RIGHT(AP$7,7)&amp;"]","[DistrictBySize].[DistrictGroupTitle].["&amp;Districts!$N$2&amp;"]")/AP$37,"")</f>
        <v>5531.2092287567302</v>
      </c>
      <c r="AQ26" s="17">
        <f>IFERROR(AP26/AP$36,"")</f>
        <v>0.52181717443579112</v>
      </c>
      <c r="AR26" s="16">
        <f>IFERROR(CUBEVALUE("ThisWorkbookDataModel","[Measures].[Exp]","[Expenditures].[ProgramGroupTitle].["&amp;$B26&amp;"]","[Expenditures].[SchoolYear].["&amp;RIGHT(AR$7,7)&amp;"]","[DistrictBySize].[DistrictGroupTitle].["&amp;Districts!$N$2&amp;"]")/AR$37,"")</f>
        <v>5962.4655183290806</v>
      </c>
      <c r="AS26" s="17">
        <f>IFERROR(AR26/AR$36,"")</f>
        <v>0.52705747281570692</v>
      </c>
      <c r="AT26" s="16">
        <f>IFERROR(CUBEVALUE("ThisWorkbookDataModel","[Measures].[Exp]","[Expenditures].[ProgramGroupTitle].["&amp;$B26&amp;"]","[Expenditures].[SchoolYear].["&amp;RIGHT(AT$7,7)&amp;"]","[DistrictBySize].[DistrictGroupTitle].["&amp;Districts!$N$2&amp;"]")/AT$37,"")</f>
        <v>6280.0473777139769</v>
      </c>
      <c r="AU26" s="17">
        <f>IFERROR(AT26/AT$36,"")</f>
        <v>0.5313845495280789</v>
      </c>
      <c r="AV26" s="16">
        <f>IFERROR(CUBEVALUE("ThisWorkbookDataModel","[Measures].[Exp]","[Expenditures].[ProgramGroupTitle].["&amp;$B26&amp;"]","[Expenditures].[SchoolYear].["&amp;RIGHT(AV$7,7)&amp;"]","[DistrictBySize].[DistrictGroupTitle].["&amp;Districts!$N$2&amp;"]")/AV$37,"")</f>
        <v>6710.2624244030676</v>
      </c>
      <c r="AW26" s="17">
        <f>IFERROR(AV26/AV$36,"")</f>
        <v>0.52530848989163392</v>
      </c>
      <c r="AX26" s="16">
        <f>IFERROR(CUBEVALUE("ThisWorkbookDataModel","[Measures].[Exp]","[Expenditures].[ProgramGroupTitle].["&amp;$B26&amp;"]","[Expenditures].[SchoolYear].["&amp;RIGHT(AX$7,7)&amp;"]","[DistrictBySize].[DistrictGroupTitle].["&amp;Districts!$N$2&amp;"]")/AX$37,"")</f>
        <v>7487.669702690474</v>
      </c>
      <c r="AY26" s="17">
        <f>IFERROR(AX26/AX$36,"")</f>
        <v>0.52721971546241286</v>
      </c>
      <c r="AZ26" s="16">
        <f>IFERROR(CUBEVALUE("ThisWorkbookDataModel","[Measures].[Exp]","[Expenditures].[ProgramGroupTitle].["&amp;$B26&amp;"]","[Expenditures].[SchoolYear].["&amp;RIGHT(AZ$7,7)&amp;"]","[DistrictBySize].[DistrictGroupTitle].["&amp;Districts!$N$2&amp;"]")/AZ$37,"")</f>
        <v>7671.0943571119105</v>
      </c>
      <c r="BA26" s="17">
        <f>IFERROR(AZ26/AZ$36,"")</f>
        <v>0.52400376598436171</v>
      </c>
      <c r="BB26" s="16" vm="429">
        <f>IFERROR(CUBEVALUE("ThisWorkbookDataModel","[Measures].[Exp]","[Expenditures].[ProgramGroupTitle].["&amp;$B26&amp;"]","[Expenditures].[SchoolYear].["&amp;RIGHT(BB$7,7)&amp;"]","[DistrictBySize].[DistrictGroupTitle].["&amp;Districts!$N$2&amp;"]"),"")</f>
        <v>798906803.43999994</v>
      </c>
      <c r="BC26" s="17">
        <f>IFERROR(BB26/BB$36,"")</f>
        <v>0.51587421318601334</v>
      </c>
      <c r="BD26" s="16" vm="451">
        <f>IFERROR(CUBEVALUE("ThisWorkbookDataModel","[Measures].[Exp]","[Expenditures].[ProgramGroupTitle].["&amp;$B26&amp;"]","[Expenditures].[SchoolYear].["&amp;RIGHT(BD$7,7)&amp;"]","[DistrictBySize].[DistrictGroupTitle].["&amp;Districts!$N$2&amp;"]"),"")</f>
        <v>813330521.7099998</v>
      </c>
      <c r="BE26" s="17">
        <f>IFERROR(BD26/BD$36,"")</f>
        <v>0.48051586725288736</v>
      </c>
      <c r="BF26" s="16" vm="492">
        <f>IFERROR(CUBEVALUE("ThisWorkbookDataModel","[Measures].[Exp]","[Expenditures].[ProgramGroupTitle].["&amp;$B26&amp;"]","[Expenditures].[SchoolYear].["&amp;RIGHT(BF$7,7)&amp;"]","[DistrictBySize].[DistrictGroupTitle].["&amp;Districts!$N$2&amp;"]"),"")</f>
        <v>865919797.07999992</v>
      </c>
      <c r="BG26" s="17">
        <f>IFERROR(BF26/BF$36,"")</f>
        <v>0.47634705092640212</v>
      </c>
      <c r="BH26" s="16" vm="515">
        <f>IFERROR(CUBEVALUE("ThisWorkbookDataModel","[Measures].[Exp]","[Expenditures].[ProgramGroupTitle].["&amp;$B26&amp;"]","[Expenditures].[SchoolYear].["&amp;RIGHT(BH$7,7)&amp;"]","[DistrictBySize].[DistrictGroupTitle].["&amp;Districts!$N$2&amp;"]"),"")</f>
        <v>908101490.63</v>
      </c>
      <c r="BI26" s="43">
        <f>IFERROR(BH26/BH$36,"")</f>
        <v>0.48492754251731535</v>
      </c>
      <c r="BJ26" s="16" vm="559">
        <f>IFERROR(CUBEVALUE("ThisWorkbookDataModel","[Measures].[Exp]","[Expenditures].[ProgramGroupTitle].["&amp;$B26&amp;"]","[Expenditures].[SchoolYear].["&amp;RIGHT(BJ$7,7)&amp;"]","[DistrictBySize].[DistrictGroupTitle].["&amp;Districts!$N$2&amp;"]"),"")</f>
        <v>982936158</v>
      </c>
      <c r="BK26" s="43">
        <f>IFERROR(BJ26/BJ$36,"")</f>
        <v>0.49995706422507963</v>
      </c>
      <c r="BM26" s="52" t="s">
        <v>688</v>
      </c>
      <c r="BN26" s="54" t="str">
        <f>HYPERLINK("#"&amp;ADDRESS(ROW(),COLUMN()-1),CHAR(128))</f>
        <v>€</v>
      </c>
    </row>
    <row r="27" spans="2:66" ht="14.25" customHeight="1" x14ac:dyDescent="0.15">
      <c r="B27" s="59" t="str">
        <f t="shared" ref="B27:B35" si="273">B13</f>
        <v>Special Ed Instruction</v>
      </c>
      <c r="D27" s="16">
        <f>IFERROR(CUBEVALUE("ThisWorkbookDataModel","[Measures].[Exp]","[Expenditures].[ProgramGroupTitle].["&amp;$B27&amp;"]","[Expenditures].[SchoolYear].["&amp;RIGHT(D$7,7)&amp;"]","[DistrictBySize].[DistrictGroupTitle].["&amp;Districts!$N$2&amp;"]")/D$37,"")</f>
        <v>467.87111671332616</v>
      </c>
      <c r="E27" s="17">
        <f t="shared" ref="E27:G35" si="274">IFERROR(D27/D$36,"")</f>
        <v>8.2077971254603033E-2</v>
      </c>
      <c r="F27" s="16">
        <f>IFERROR(CUBEVALUE("ThisWorkbookDataModel","[Measures].[Exp]","[Expenditures].[ProgramGroupTitle].["&amp;$B27&amp;"]","[Expenditures].[SchoolYear].["&amp;RIGHT(F$7,7)&amp;"]","[DistrictBySize].[DistrictGroupTitle].["&amp;Districts!$N$2&amp;"]")/F$37,"")</f>
        <v>469.50011289655737</v>
      </c>
      <c r="G27" s="17">
        <f t="shared" si="274"/>
        <v>8.0833466315315239E-2</v>
      </c>
      <c r="H27" s="16">
        <f>IFERROR(CUBEVALUE("ThisWorkbookDataModel","[Measures].[Exp]","[Expenditures].[ProgramGroupTitle].["&amp;$B27&amp;"]","[Expenditures].[SchoolYear].["&amp;RIGHT(H$7,7)&amp;"]","[DistrictBySize].[DistrictGroupTitle].["&amp;Districts!$N$2&amp;"]")/H$37,"")</f>
        <v>519.07936006056968</v>
      </c>
      <c r="I27" s="17">
        <f t="shared" ref="I27" si="275">IFERROR(H27/H$36,"")</f>
        <v>8.5215404478685378E-2</v>
      </c>
      <c r="J27" s="16">
        <f>IFERROR(CUBEVALUE("ThisWorkbookDataModel","[Measures].[Exp]","[Expenditures].[ProgramGroupTitle].["&amp;$B27&amp;"]","[Expenditures].[SchoolYear].["&amp;RIGHT(J$7,7)&amp;"]","[DistrictBySize].[DistrictGroupTitle].["&amp;Districts!$N$2&amp;"]")/J$37,"")</f>
        <v>545.18919210239414</v>
      </c>
      <c r="K27" s="17">
        <f t="shared" ref="K27" si="276">IFERROR(J27/J$36,"")</f>
        <v>8.7979565491809533E-2</v>
      </c>
      <c r="L27" s="16">
        <f>IFERROR(CUBEVALUE("ThisWorkbookDataModel","[Measures].[Exp]","[Expenditures].[ProgramGroupTitle].["&amp;$B27&amp;"]","[Expenditures].[SchoolYear].["&amp;RIGHT(L$7,7)&amp;"]","[DistrictBySize].[DistrictGroupTitle].["&amp;Districts!$N$2&amp;"]")/L$37,"")</f>
        <v>576.91731052064233</v>
      </c>
      <c r="M27" s="17">
        <f t="shared" ref="M27" si="277">IFERROR(L27/L$36,"")</f>
        <v>8.8822286904811712E-2</v>
      </c>
      <c r="N27" s="16">
        <f>IFERROR(CUBEVALUE("ThisWorkbookDataModel","[Measures].[Exp]","[Expenditures].[ProgramGroupTitle].["&amp;$B27&amp;"]","[Expenditures].[SchoolYear].["&amp;RIGHT(N$7,7)&amp;"]","[DistrictBySize].[DistrictGroupTitle].["&amp;Districts!$N$2&amp;"]")/N$37,"")</f>
        <v>612.30131656912033</v>
      </c>
      <c r="O27" s="17">
        <f t="shared" ref="O27" si="278">IFERROR(N27/N$36,"")</f>
        <v>8.9203928253247397E-2</v>
      </c>
      <c r="P27" s="16">
        <f>IFERROR(CUBEVALUE("ThisWorkbookDataModel","[Measures].[Exp]","[Expenditures].[ProgramGroupTitle].["&amp;$B27&amp;"]","[Expenditures].[SchoolYear].["&amp;RIGHT(P$7,7)&amp;"]","[DistrictBySize].[DistrictGroupTitle].["&amp;Districts!$N$2&amp;"]")/P$37,"")</f>
        <v>655.94366338456086</v>
      </c>
      <c r="Q27" s="17">
        <f t="shared" ref="Q27" si="279">IFERROR(P27/P$36,"")</f>
        <v>9.1798613515091596E-2</v>
      </c>
      <c r="R27" s="16">
        <f>IFERROR(CUBEVALUE("ThisWorkbookDataModel","[Measures].[Exp]","[Expenditures].[ProgramGroupTitle].["&amp;$B27&amp;"]","[Expenditures].[SchoolYear].["&amp;RIGHT(R$7,7)&amp;"]","[DistrictBySize].[DistrictGroupTitle].["&amp;Districts!$N$2&amp;"]")/R$37,"")</f>
        <v>680.04873964556486</v>
      </c>
      <c r="S27" s="17">
        <f t="shared" ref="S27" si="280">IFERROR(R27/R$36,"")</f>
        <v>9.2538454715713869E-2</v>
      </c>
      <c r="T27" s="16">
        <f>IFERROR(CUBEVALUE("ThisWorkbookDataModel","[Measures].[Exp]","[Expenditures].[ProgramGroupTitle].["&amp;$B27&amp;"]","[Expenditures].[SchoolYear].["&amp;RIGHT(T$7,7)&amp;"]","[DistrictBySize].[DistrictGroupTitle].["&amp;Districts!$N$2&amp;"]")/T$37,"")</f>
        <v>707.74641389540386</v>
      </c>
      <c r="U27" s="17">
        <f t="shared" ref="U27" si="281">IFERROR(T27/T$36,"")</f>
        <v>9.3429839437215847E-2</v>
      </c>
      <c r="V27" s="16">
        <f>IFERROR(CUBEVALUE("ThisWorkbookDataModel","[Measures].[Exp]","[Expenditures].[ProgramGroupTitle].["&amp;$B27&amp;"]","[Expenditures].[SchoolYear].["&amp;RIGHT(V$7,7)&amp;"]","[DistrictBySize].[DistrictGroupTitle].["&amp;Districts!$N$2&amp;"]")/V$37,"")</f>
        <v>758.47259657375889</v>
      </c>
      <c r="W27" s="17">
        <f t="shared" ref="W27" si="282">IFERROR(V27/V$36,"")</f>
        <v>9.6564935429452409E-2</v>
      </c>
      <c r="X27" s="16">
        <f>IFERROR(CUBEVALUE("ThisWorkbookDataModel","[Measures].[Exp]","[Expenditures].[ProgramGroupTitle].["&amp;$B27&amp;"]","[Expenditures].[SchoolYear].["&amp;RIGHT(X$7,7)&amp;"]","[DistrictBySize].[DistrictGroupTitle].["&amp;Districts!$N$2&amp;"]")/X$37,"")</f>
        <v>804.17558809250818</v>
      </c>
      <c r="Y27" s="17">
        <f t="shared" ref="Y27" si="283">IFERROR(X27/X$36,"")</f>
        <v>9.8182896507383127E-2</v>
      </c>
      <c r="Z27" s="16">
        <f>IFERROR(CUBEVALUE("ThisWorkbookDataModel","[Measures].[Exp]","[Expenditures].[ProgramGroupTitle].["&amp;$B27&amp;"]","[Expenditures].[SchoolYear].["&amp;RIGHT(Z$7,7)&amp;"]","[DistrictBySize].[DistrictGroupTitle].["&amp;Districts!$N$2&amp;"]")/Z$37,"")</f>
        <v>857.17323768262804</v>
      </c>
      <c r="AA27" s="17">
        <f t="shared" ref="AA27" si="284">IFERROR(Z27/Z$36,"")</f>
        <v>9.8527708334641265E-2</v>
      </c>
      <c r="AB27" s="16">
        <f>IFERROR(CUBEVALUE("ThisWorkbookDataModel","[Measures].[Exp]","[Expenditures].[ProgramGroupTitle].["&amp;$B27&amp;"]","[Expenditures].[SchoolYear].["&amp;RIGHT(AB$7,7)&amp;"]","[DistrictBySize].[DistrictGroupTitle].["&amp;Districts!$N$2&amp;"]")/AB$37,"")</f>
        <v>1041.4208637167981</v>
      </c>
      <c r="AC27" s="17">
        <f t="shared" ref="AC27" si="285">IFERROR(AB27/AB$36,"")</f>
        <v>0.11239498717862327</v>
      </c>
      <c r="AD27" s="16">
        <f>IFERROR(CUBEVALUE("ThisWorkbookDataModel","[Measures].[Exp]","[Expenditures].[ProgramGroupTitle].["&amp;$B27&amp;"]","[Expenditures].[SchoolYear].["&amp;RIGHT(AD$7,7)&amp;"]","[DistrictBySize].[DistrictGroupTitle].["&amp;Districts!$N$2&amp;"]")/AD$37,"")</f>
        <v>1114.0560854629682</v>
      </c>
      <c r="AE27" s="17">
        <f t="shared" ref="AE27" si="286">IFERROR(AD27/AD$36,"")</f>
        <v>0.1135350511293849</v>
      </c>
      <c r="AF27" s="16">
        <f>IFERROR(CUBEVALUE("ThisWorkbookDataModel","[Measures].[Exp]","[Expenditures].[ProgramGroupTitle].["&amp;$B27&amp;"]","[Expenditures].[SchoolYear].["&amp;RIGHT(AF$7,7)&amp;"]","[DistrictBySize].[DistrictGroupTitle].["&amp;Districts!$N$2&amp;"]")/AF$37,"")</f>
        <v>1063.9081239137251</v>
      </c>
      <c r="AG27" s="17">
        <f t="shared" ref="AG27" si="287">IFERROR(AF27/AF$36,"")</f>
        <v>0.11127697017367361</v>
      </c>
      <c r="AH27" s="16">
        <f>IFERROR(CUBEVALUE("ThisWorkbookDataModel","[Measures].[Exp]","[Expenditures].[ProgramGroupTitle].["&amp;$B27&amp;"]","[Expenditures].[SchoolYear].["&amp;RIGHT(AH$7,7)&amp;"]","[DistrictBySize].[DistrictGroupTitle].["&amp;Districts!$N$2&amp;"]")/AH$37,"")</f>
        <v>1105.4398724786454</v>
      </c>
      <c r="AI27" s="17">
        <f t="shared" ref="AI27" si="288">IFERROR(AH27/AH$36,"")</f>
        <v>0.11308418154715913</v>
      </c>
      <c r="AJ27" s="16">
        <f>IFERROR(CUBEVALUE("ThisWorkbookDataModel","[Measures].[Exp]","[Expenditures].[ProgramGroupTitle].["&amp;$B27&amp;"]","[Expenditures].[SchoolYear].["&amp;RIGHT(AJ$7,7)&amp;"]","[DistrictBySize].[DistrictGroupTitle].["&amp;Districts!$N$2&amp;"]")/AJ$37,"")</f>
        <v>1203.1566768146199</v>
      </c>
      <c r="AK27" s="17">
        <f t="shared" ref="AK27" si="289">IFERROR(AJ27/AJ$36,"")</f>
        <v>0.124001232493114</v>
      </c>
      <c r="AL27" s="16">
        <f>IFERROR(CUBEVALUE("ThisWorkbookDataModel","[Measures].[Exp]","[Expenditures].[ProgramGroupTitle].["&amp;$B27&amp;"]","[Expenditures].[SchoolYear].["&amp;RIGHT(AL$7,7)&amp;"]","[DistrictBySize].[DistrictGroupTitle].["&amp;Districts!$N$2&amp;"]")/AL$37,"")</f>
        <v>1206.6376197813822</v>
      </c>
      <c r="AM27" s="17">
        <f t="shared" ref="AM27" si="290">IFERROR(AL27/AL$36,"")</f>
        <v>0.1232403884533258</v>
      </c>
      <c r="AN27" s="16">
        <f>IFERROR(CUBEVALUE("ThisWorkbookDataModel","[Measures].[Exp]","[Expenditures].[ProgramGroupTitle].["&amp;$B27&amp;"]","[Expenditures].[SchoolYear].["&amp;RIGHT(AN$7,7)&amp;"]","[DistrictBySize].[DistrictGroupTitle].["&amp;Districts!$N$2&amp;"]")/AN$37,"")</f>
        <v>1256.0523326008824</v>
      </c>
      <c r="AO27" s="17">
        <f t="shared" ref="AO27" si="291">IFERROR(AN27/AN$36,"")</f>
        <v>0.12199444222790995</v>
      </c>
      <c r="AP27" s="16">
        <f>IFERROR(CUBEVALUE("ThisWorkbookDataModel","[Measures].[Exp]","[Expenditures].[ProgramGroupTitle].["&amp;$B27&amp;"]","[Expenditures].[SchoolYear].["&amp;RIGHT(AP$7,7)&amp;"]","[DistrictBySize].[DistrictGroupTitle].["&amp;Districts!$N$2&amp;"]")/AP$37,"")</f>
        <v>1322.7534920479247</v>
      </c>
      <c r="AQ27" s="17">
        <f t="shared" ref="AQ27" si="292">IFERROR(AP27/AP$36,"")</f>
        <v>0.12478925695072116</v>
      </c>
      <c r="AR27" s="16">
        <f>IFERROR(CUBEVALUE("ThisWorkbookDataModel","[Measures].[Exp]","[Expenditures].[ProgramGroupTitle].["&amp;$B27&amp;"]","[Expenditures].[SchoolYear].["&amp;RIGHT(AR$7,7)&amp;"]","[DistrictBySize].[DistrictGroupTitle].["&amp;Districts!$N$2&amp;"]")/AR$37,"")</f>
        <v>1428.1474577716647</v>
      </c>
      <c r="AS27" s="17">
        <f t="shared" ref="AS27" si="293">IFERROR(AR27/AR$36,"")</f>
        <v>0.12624237198310054</v>
      </c>
      <c r="AT27" s="16">
        <f>IFERROR(CUBEVALUE("ThisWorkbookDataModel","[Measures].[Exp]","[Expenditures].[ProgramGroupTitle].["&amp;$B27&amp;"]","[Expenditures].[SchoolYear].["&amp;RIGHT(AT$7,7)&amp;"]","[DistrictBySize].[DistrictGroupTitle].["&amp;Districts!$N$2&amp;"]")/AT$37,"")</f>
        <v>1526.3844725653146</v>
      </c>
      <c r="AU27" s="17">
        <f t="shared" ref="AU27" si="294">IFERROR(AT27/AT$36,"")</f>
        <v>0.12915461883920126</v>
      </c>
      <c r="AV27" s="16">
        <f>IFERROR(CUBEVALUE("ThisWorkbookDataModel","[Measures].[Exp]","[Expenditures].[ProgramGroupTitle].["&amp;$B27&amp;"]","[Expenditures].[SchoolYear].["&amp;RIGHT(AV$7,7)&amp;"]","[DistrictBySize].[DistrictGroupTitle].["&amp;Districts!$N$2&amp;"]")/AV$37,"")</f>
        <v>1676.2554123472594</v>
      </c>
      <c r="AW27" s="17">
        <f t="shared" ref="AW27" si="295">IFERROR(AV27/AV$36,"")</f>
        <v>0.13122455481480652</v>
      </c>
      <c r="AX27" s="16">
        <f>IFERROR(CUBEVALUE("ThisWorkbookDataModel","[Measures].[Exp]","[Expenditures].[ProgramGroupTitle].["&amp;$B27&amp;"]","[Expenditures].[SchoolYear].["&amp;RIGHT(AX$7,7)&amp;"]","[DistrictBySize].[DistrictGroupTitle].["&amp;Districts!$N$2&amp;"]")/AX$37,"")</f>
        <v>1924.0969884977981</v>
      </c>
      <c r="AY27" s="17">
        <f t="shared" ref="AY27" si="296">IFERROR(AX27/AX$36,"")</f>
        <v>0.1354789817228973</v>
      </c>
      <c r="AZ27" s="16">
        <f>IFERROR(CUBEVALUE("ThisWorkbookDataModel","[Measures].[Exp]","[Expenditures].[ProgramGroupTitle].["&amp;$B27&amp;"]","[Expenditures].[SchoolYear].["&amp;RIGHT(AZ$7,7)&amp;"]","[DistrictBySize].[DistrictGroupTitle].["&amp;Districts!$N$2&amp;"]")/AZ$37,"")</f>
        <v>2057.0401087591531</v>
      </c>
      <c r="BA27" s="17">
        <f t="shared" ref="BA27" si="297">IFERROR(AZ27/AZ$36,"")</f>
        <v>0.14051407968556059</v>
      </c>
      <c r="BB27" s="16" vm="424">
        <f>IFERROR(CUBEVALUE("ThisWorkbookDataModel","[Measures].[Exp]","[Expenditures].[ProgramGroupTitle].["&amp;$B27&amp;"]","[Expenditures].[SchoolYear].["&amp;RIGHT(BB$7,7)&amp;"]","[DistrictBySize].[DistrictGroupTitle].["&amp;Districts!$N$2&amp;"]"),"")</f>
        <v>207144333.48000002</v>
      </c>
      <c r="BC27" s="17">
        <f t="shared" ref="BC27" si="298">IFERROR(BB27/BB$36,"")</f>
        <v>0.13375830521133078</v>
      </c>
      <c r="BD27" s="16" vm="444">
        <f>IFERROR(CUBEVALUE("ThisWorkbookDataModel","[Measures].[Exp]","[Expenditures].[ProgramGroupTitle].["&amp;$B27&amp;"]","[Expenditures].[SchoolYear].["&amp;RIGHT(BD$7,7)&amp;"]","[DistrictBySize].[DistrictGroupTitle].["&amp;Districts!$N$2&amp;"]"),"")</f>
        <v>219763530.30000001</v>
      </c>
      <c r="BE27" s="17">
        <f t="shared" ref="BE27" si="299">IFERROR(BD27/BD$36,"")</f>
        <v>0.12983634639782185</v>
      </c>
      <c r="BF27" s="16" vm="483">
        <f>IFERROR(CUBEVALUE("ThisWorkbookDataModel","[Measures].[Exp]","[Expenditures].[ProgramGroupTitle].["&amp;$B27&amp;"]","[Expenditures].[SchoolYear].["&amp;RIGHT(BF$7,7)&amp;"]","[DistrictBySize].[DistrictGroupTitle].["&amp;Districts!$N$2&amp;"]"),"")</f>
        <v>245224135.84999996</v>
      </c>
      <c r="BG27" s="17">
        <f t="shared" ref="BG27" si="300">IFERROR(BF27/BF$36,"")</f>
        <v>0.13489909148864393</v>
      </c>
      <c r="BH27" s="16" vm="518">
        <f>IFERROR(CUBEVALUE("ThisWorkbookDataModel","[Measures].[Exp]","[Expenditures].[ProgramGroupTitle].["&amp;$B27&amp;"]","[Expenditures].[SchoolYear].["&amp;RIGHT(BH$7,7)&amp;"]","[DistrictBySize].[DistrictGroupTitle].["&amp;Districts!$N$2&amp;"]"),"")</f>
        <v>266289625.65000001</v>
      </c>
      <c r="BI27" s="43">
        <f t="shared" ref="BI27" si="301">IFERROR(BH27/BH$36,"")</f>
        <v>0.14219905494783955</v>
      </c>
      <c r="BJ27" s="16" vm="545">
        <f>IFERROR(CUBEVALUE("ThisWorkbookDataModel","[Measures].[Exp]","[Expenditures].[ProgramGroupTitle].["&amp;$B27&amp;"]","[Expenditures].[SchoolYear].["&amp;RIGHT(BJ$7,7)&amp;"]","[DistrictBySize].[DistrictGroupTitle].["&amp;Districts!$N$2&amp;"]"),"")</f>
        <v>282751197</v>
      </c>
      <c r="BK27" s="43">
        <f t="shared" ref="BK27:BK35" si="302">IFERROR(BJ27/BJ$36,"")</f>
        <v>0.14381753810530506</v>
      </c>
    </row>
    <row r="28" spans="2:66" ht="14.25" customHeight="1" x14ac:dyDescent="0.15">
      <c r="B28" s="59" t="str">
        <f t="shared" si="273"/>
        <v>Vocational Ed Instruction</v>
      </c>
      <c r="D28" s="16">
        <f>IFERROR(CUBEVALUE("ThisWorkbookDataModel","[Measures].[Exp]","[Expenditures].[ProgramGroupTitle].["&amp;$B28&amp;"]","[Expenditures].[SchoolYear].["&amp;RIGHT(D$7,7)&amp;"]","[DistrictBySize].[DistrictGroupTitle].["&amp;Districts!$N$2&amp;"]")/D$37,"")</f>
        <v>204.39050690488364</v>
      </c>
      <c r="E28" s="17">
        <f t="shared" si="274"/>
        <v>3.5855938849783157E-2</v>
      </c>
      <c r="F28" s="16">
        <f>IFERROR(CUBEVALUE("ThisWorkbookDataModel","[Measures].[Exp]","[Expenditures].[ProgramGroupTitle].["&amp;$B28&amp;"]","[Expenditures].[SchoolYear].["&amp;RIGHT(F$7,7)&amp;"]","[DistrictBySize].[DistrictGroupTitle].["&amp;Districts!$N$2&amp;"]")/F$37,"")</f>
        <v>215.43435588264074</v>
      </c>
      <c r="G28" s="17">
        <f t="shared" si="274"/>
        <v>3.7091164136179626E-2</v>
      </c>
      <c r="H28" s="16">
        <f>IFERROR(CUBEVALUE("ThisWorkbookDataModel","[Measures].[Exp]","[Expenditures].[ProgramGroupTitle].["&amp;$B28&amp;"]","[Expenditures].[SchoolYear].["&amp;RIGHT(H$7,7)&amp;"]","[DistrictBySize].[DistrictGroupTitle].["&amp;Districts!$N$2&amp;"]")/H$37,"")</f>
        <v>226.81361979183467</v>
      </c>
      <c r="I28" s="17">
        <f t="shared" ref="I28" si="303">IFERROR(H28/H$36,"")</f>
        <v>3.7235181821871369E-2</v>
      </c>
      <c r="J28" s="16">
        <f>IFERROR(CUBEVALUE("ThisWorkbookDataModel","[Measures].[Exp]","[Expenditures].[ProgramGroupTitle].["&amp;$B28&amp;"]","[Expenditures].[SchoolYear].["&amp;RIGHT(J$7,7)&amp;"]","[DistrictBySize].[DistrictGroupTitle].["&amp;Districts!$N$2&amp;"]")/J$37,"")</f>
        <v>235.30125619137078</v>
      </c>
      <c r="K28" s="17">
        <f t="shared" ref="K28" si="304">IFERROR(J28/J$36,"")</f>
        <v>3.7971593309769229E-2</v>
      </c>
      <c r="L28" s="16">
        <f>IFERROR(CUBEVALUE("ThisWorkbookDataModel","[Measures].[Exp]","[Expenditures].[ProgramGroupTitle].["&amp;$B28&amp;"]","[Expenditures].[SchoolYear].["&amp;RIGHT(L$7,7)&amp;"]","[DistrictBySize].[DistrictGroupTitle].["&amp;Districts!$N$2&amp;"]")/L$37,"")</f>
        <v>245.75813739859626</v>
      </c>
      <c r="M28" s="17">
        <f t="shared" ref="M28" si="305">IFERROR(L28/L$36,"")</f>
        <v>3.7836964485448925E-2</v>
      </c>
      <c r="N28" s="16">
        <f>IFERROR(CUBEVALUE("ThisWorkbookDataModel","[Measures].[Exp]","[Expenditures].[ProgramGroupTitle].["&amp;$B28&amp;"]","[Expenditures].[SchoolYear].["&amp;RIGHT(N$7,7)&amp;"]","[DistrictBySize].[DistrictGroupTitle].["&amp;Districts!$N$2&amp;"]")/N$37,"")</f>
        <v>257.97261681915387</v>
      </c>
      <c r="O28" s="17">
        <f t="shared" ref="O28" si="306">IFERROR(N28/N$36,"")</f>
        <v>3.7583082347399342E-2</v>
      </c>
      <c r="P28" s="16">
        <f>IFERROR(CUBEVALUE("ThisWorkbookDataModel","[Measures].[Exp]","[Expenditures].[ProgramGroupTitle].["&amp;$B28&amp;"]","[Expenditures].[SchoolYear].["&amp;RIGHT(P$7,7)&amp;"]","[DistrictBySize].[DistrictGroupTitle].["&amp;Districts!$N$2&amp;"]")/P$37,"")</f>
        <v>263.99989253161067</v>
      </c>
      <c r="Q28" s="17">
        <f t="shared" ref="Q28" si="307">IFERROR(P28/P$36,"")</f>
        <v>3.6946502352789505E-2</v>
      </c>
      <c r="R28" s="16">
        <f>IFERROR(CUBEVALUE("ThisWorkbookDataModel","[Measures].[Exp]","[Expenditures].[ProgramGroupTitle].["&amp;$B28&amp;"]","[Expenditures].[SchoolYear].["&amp;RIGHT(R$7,7)&amp;"]","[DistrictBySize].[DistrictGroupTitle].["&amp;Districts!$N$2&amp;"]")/R$37,"")</f>
        <v>271.63738513571172</v>
      </c>
      <c r="S28" s="17">
        <f t="shared" ref="S28" si="308">IFERROR(R28/R$36,"")</f>
        <v>3.6963385707584888E-2</v>
      </c>
      <c r="T28" s="16">
        <f>IFERROR(CUBEVALUE("ThisWorkbookDataModel","[Measures].[Exp]","[Expenditures].[ProgramGroupTitle].["&amp;$B28&amp;"]","[Expenditures].[SchoolYear].["&amp;RIGHT(T$7,7)&amp;"]","[DistrictBySize].[DistrictGroupTitle].["&amp;Districts!$N$2&amp;"]")/T$37,"")</f>
        <v>278.46176850212578</v>
      </c>
      <c r="U28" s="17">
        <f t="shared" ref="U28" si="309">IFERROR(T28/T$36,"")</f>
        <v>3.6759830653697548E-2</v>
      </c>
      <c r="V28" s="16">
        <f>IFERROR(CUBEVALUE("ThisWorkbookDataModel","[Measures].[Exp]","[Expenditures].[ProgramGroupTitle].["&amp;$B28&amp;"]","[Expenditures].[SchoolYear].["&amp;RIGHT(V$7,7)&amp;"]","[DistrictBySize].[DistrictGroupTitle].["&amp;Districts!$N$2&amp;"]")/V$37,"")</f>
        <v>285.32124356130424</v>
      </c>
      <c r="W28" s="17">
        <f t="shared" ref="W28" si="310">IFERROR(V28/V$36,"")</f>
        <v>3.6325672918980756E-2</v>
      </c>
      <c r="X28" s="16">
        <f>IFERROR(CUBEVALUE("ThisWorkbookDataModel","[Measures].[Exp]","[Expenditures].[ProgramGroupTitle].["&amp;$B28&amp;"]","[Expenditures].[SchoolYear].["&amp;RIGHT(X$7,7)&amp;"]","[DistrictBySize].[DistrictGroupTitle].["&amp;Districts!$N$2&amp;"]")/X$37,"")</f>
        <v>297.1786438626749</v>
      </c>
      <c r="Y28" s="17">
        <f t="shared" ref="Y28" si="311">IFERROR(X28/X$36,"")</f>
        <v>3.6282946742741719E-2</v>
      </c>
      <c r="Z28" s="16">
        <f>IFERROR(CUBEVALUE("ThisWorkbookDataModel","[Measures].[Exp]","[Expenditures].[ProgramGroupTitle].["&amp;$B28&amp;"]","[Expenditures].[SchoolYear].["&amp;RIGHT(Z$7,7)&amp;"]","[DistrictBySize].[DistrictGroupTitle].["&amp;Districts!$N$2&amp;"]")/Z$37,"")</f>
        <v>325.30221316245621</v>
      </c>
      <c r="AA28" s="17">
        <f t="shared" ref="AA28" si="312">IFERROR(Z28/Z$36,"")</f>
        <v>3.7391836527391566E-2</v>
      </c>
      <c r="AB28" s="16">
        <f>IFERROR(CUBEVALUE("ThisWorkbookDataModel","[Measures].[Exp]","[Expenditures].[ProgramGroupTitle].["&amp;$B28&amp;"]","[Expenditures].[SchoolYear].["&amp;RIGHT(AB$7,7)&amp;"]","[DistrictBySize].[DistrictGroupTitle].["&amp;Districts!$N$2&amp;"]")/AB$37,"")</f>
        <v>342.27954981191579</v>
      </c>
      <c r="AC28" s="17">
        <f t="shared" ref="AC28" si="313">IFERROR(AB28/AB$36,"")</f>
        <v>3.6940402245558251E-2</v>
      </c>
      <c r="AD28" s="16">
        <f>IFERROR(CUBEVALUE("ThisWorkbookDataModel","[Measures].[Exp]","[Expenditures].[ProgramGroupTitle].["&amp;$B28&amp;"]","[Expenditures].[SchoolYear].["&amp;RIGHT(AD$7,7)&amp;"]","[DistrictBySize].[DistrictGroupTitle].["&amp;Districts!$N$2&amp;"]")/AD$37,"")</f>
        <v>362.61941186550797</v>
      </c>
      <c r="AE28" s="17">
        <f t="shared" ref="AE28" si="314">IFERROR(AD28/AD$36,"")</f>
        <v>3.6955063577027103E-2</v>
      </c>
      <c r="AF28" s="16">
        <f>IFERROR(CUBEVALUE("ThisWorkbookDataModel","[Measures].[Exp]","[Expenditures].[ProgramGroupTitle].["&amp;$B28&amp;"]","[Expenditures].[SchoolYear].["&amp;RIGHT(AF$7,7)&amp;"]","[DistrictBySize].[DistrictGroupTitle].["&amp;Districts!$N$2&amp;"]")/AF$37,"")</f>
        <v>358.77383762958101</v>
      </c>
      <c r="AG28" s="17">
        <f t="shared" ref="AG28" si="315">IFERROR(AF28/AF$36,"")</f>
        <v>3.7525106474550034E-2</v>
      </c>
      <c r="AH28" s="16">
        <f>IFERROR(CUBEVALUE("ThisWorkbookDataModel","[Measures].[Exp]","[Expenditures].[ProgramGroupTitle].["&amp;$B28&amp;"]","[Expenditures].[SchoolYear].["&amp;RIGHT(AH$7,7)&amp;"]","[DistrictBySize].[DistrictGroupTitle].["&amp;Districts!$N$2&amp;"]")/AH$37,"")</f>
        <v>365.62148095612599</v>
      </c>
      <c r="AI28" s="17">
        <f t="shared" ref="AI28" si="316">IFERROR(AH28/AH$36,"")</f>
        <v>3.7402311025091457E-2</v>
      </c>
      <c r="AJ28" s="16">
        <f>IFERROR(CUBEVALUE("ThisWorkbookDataModel","[Measures].[Exp]","[Expenditures].[ProgramGroupTitle].["&amp;$B28&amp;"]","[Expenditures].[SchoolYear].["&amp;RIGHT(AJ$7,7)&amp;"]","[DistrictBySize].[DistrictGroupTitle].["&amp;Districts!$N$2&amp;"]")/AJ$37,"")</f>
        <v>361.20044932309065</v>
      </c>
      <c r="AK28" s="17">
        <f t="shared" ref="AK28" si="317">IFERROR(AJ28/AJ$36,"")</f>
        <v>3.7226490744090228E-2</v>
      </c>
      <c r="AL28" s="16">
        <f>IFERROR(CUBEVALUE("ThisWorkbookDataModel","[Measures].[Exp]","[Expenditures].[ProgramGroupTitle].["&amp;$B28&amp;"]","[Expenditures].[SchoolYear].["&amp;RIGHT(AL$7,7)&amp;"]","[DistrictBySize].[DistrictGroupTitle].["&amp;Districts!$N$2&amp;"]")/AL$37,"")</f>
        <v>388.32285111218141</v>
      </c>
      <c r="AM28" s="17">
        <f t="shared" ref="AM28" si="318">IFERROR(AL28/AL$36,"")</f>
        <v>3.9661500877984347E-2</v>
      </c>
      <c r="AN28" s="16">
        <f>IFERROR(CUBEVALUE("ThisWorkbookDataModel","[Measures].[Exp]","[Expenditures].[ProgramGroupTitle].["&amp;$B28&amp;"]","[Expenditures].[SchoolYear].["&amp;RIGHT(AN$7,7)&amp;"]","[DistrictBySize].[DistrictGroupTitle].["&amp;Districts!$N$2&amp;"]")/AN$37,"")</f>
        <v>388.82687079950233</v>
      </c>
      <c r="AO28" s="17">
        <f t="shared" ref="AO28" si="319">IFERROR(AN28/AN$36,"")</f>
        <v>3.7764921090657724E-2</v>
      </c>
      <c r="AP28" s="16">
        <f>IFERROR(CUBEVALUE("ThisWorkbookDataModel","[Measures].[Exp]","[Expenditures].[ProgramGroupTitle].["&amp;$B28&amp;"]","[Expenditures].[SchoolYear].["&amp;RIGHT(AP$7,7)&amp;"]","[DistrictBySize].[DistrictGroupTitle].["&amp;Districts!$N$2&amp;"]")/AP$37,"")</f>
        <v>402.10435582532205</v>
      </c>
      <c r="AQ28" s="17">
        <f t="shared" ref="AQ28" si="320">IFERROR(AP28/AP$36,"")</f>
        <v>3.7934735445228601E-2</v>
      </c>
      <c r="AR28" s="16">
        <f>IFERROR(CUBEVALUE("ThisWorkbookDataModel","[Measures].[Exp]","[Expenditures].[ProgramGroupTitle].["&amp;$B28&amp;"]","[Expenditures].[SchoolYear].["&amp;RIGHT(AR$7,7)&amp;"]","[DistrictBySize].[DistrictGroupTitle].["&amp;Districts!$N$2&amp;"]")/AR$37,"")</f>
        <v>432.35941462757205</v>
      </c>
      <c r="AS28" s="17">
        <f t="shared" ref="AS28" si="321">IFERROR(AR28/AR$36,"")</f>
        <v>3.8218797194075359E-2</v>
      </c>
      <c r="AT28" s="16">
        <f>IFERROR(CUBEVALUE("ThisWorkbookDataModel","[Measures].[Exp]","[Expenditures].[ProgramGroupTitle].["&amp;$B28&amp;"]","[Expenditures].[SchoolYear].["&amp;RIGHT(AT$7,7)&amp;"]","[DistrictBySize].[DistrictGroupTitle].["&amp;Districts!$N$2&amp;"]")/AT$37,"")</f>
        <v>450.04551723067158</v>
      </c>
      <c r="AU28" s="17">
        <f t="shared" ref="AU28" si="322">IFERROR(AT28/AT$36,"")</f>
        <v>3.808048252779337E-2</v>
      </c>
      <c r="AV28" s="16">
        <f>IFERROR(CUBEVALUE("ThisWorkbookDataModel","[Measures].[Exp]","[Expenditures].[ProgramGroupTitle].["&amp;$B28&amp;"]","[Expenditures].[SchoolYear].["&amp;RIGHT(AV$7,7)&amp;"]","[DistrictBySize].[DistrictGroupTitle].["&amp;Districts!$N$2&amp;"]")/AV$37,"")</f>
        <v>535.2356434915215</v>
      </c>
      <c r="AW28" s="17">
        <f t="shared" ref="AW28" si="323">IFERROR(AV28/AV$36,"")</f>
        <v>4.1900571070992036E-2</v>
      </c>
      <c r="AX28" s="16">
        <f>IFERROR(CUBEVALUE("ThisWorkbookDataModel","[Measures].[Exp]","[Expenditures].[ProgramGroupTitle].["&amp;$B28&amp;"]","[Expenditures].[SchoolYear].["&amp;RIGHT(AX$7,7)&amp;"]","[DistrictBySize].[DistrictGroupTitle].["&amp;Districts!$N$2&amp;"]")/AX$37,"")</f>
        <v>607.3982239697167</v>
      </c>
      <c r="AY28" s="17">
        <f t="shared" ref="AY28" si="324">IFERROR(AX28/AX$36,"")</f>
        <v>4.276795472142994E-2</v>
      </c>
      <c r="AZ28" s="16">
        <f>IFERROR(CUBEVALUE("ThisWorkbookDataModel","[Measures].[Exp]","[Expenditures].[ProgramGroupTitle].["&amp;$B28&amp;"]","[Expenditures].[SchoolYear].["&amp;RIGHT(AZ$7,7)&amp;"]","[DistrictBySize].[DistrictGroupTitle].["&amp;Districts!$N$2&amp;"]")/AZ$37,"")</f>
        <v>651.7385123552848</v>
      </c>
      <c r="BA28" s="17">
        <f t="shared" ref="BA28" si="325">IFERROR(AZ28/AZ$36,"")</f>
        <v>4.4519519512179626E-2</v>
      </c>
      <c r="BB28" s="16" vm="422">
        <f>IFERROR(CUBEVALUE("ThisWorkbookDataModel","[Measures].[Exp]","[Expenditures].[ProgramGroupTitle].["&amp;$B28&amp;"]","[Expenditures].[SchoolYear].["&amp;RIGHT(BB$7,7)&amp;"]","[DistrictBySize].[DistrictGroupTitle].["&amp;Districts!$N$2&amp;"]"),"")</f>
        <v>72425665.149999991</v>
      </c>
      <c r="BC28" s="17">
        <f t="shared" ref="BC28" si="326">IFERROR(BB28/BB$36,"")</f>
        <v>4.6767073284206845E-2</v>
      </c>
      <c r="BD28" s="16" vm="468">
        <f>IFERROR(CUBEVALUE("ThisWorkbookDataModel","[Measures].[Exp]","[Expenditures].[ProgramGroupTitle].["&amp;$B28&amp;"]","[Expenditures].[SchoolYear].["&amp;RIGHT(BD$7,7)&amp;"]","[DistrictBySize].[DistrictGroupTitle].["&amp;Districts!$N$2&amp;"]"),"")</f>
        <v>80820669.969999999</v>
      </c>
      <c r="BE28" s="17">
        <f t="shared" ref="BE28" si="327">IFERROR(BD28/BD$36,"")</f>
        <v>4.774887119807502E-2</v>
      </c>
      <c r="BF28" s="16" vm="491">
        <f>IFERROR(CUBEVALUE("ThisWorkbookDataModel","[Measures].[Exp]","[Expenditures].[ProgramGroupTitle].["&amp;$B28&amp;"]","[Expenditures].[SchoolYear].["&amp;RIGHT(BF$7,7)&amp;"]","[DistrictBySize].[DistrictGroupTitle].["&amp;Districts!$N$2&amp;"]"),"")</f>
        <v>89304626.799999997</v>
      </c>
      <c r="BG28" s="17">
        <f t="shared" ref="BG28" si="328">IFERROR(BF28/BF$36,"")</f>
        <v>4.9126946576015032E-2</v>
      </c>
      <c r="BH28" s="16" vm="506">
        <f>IFERROR(CUBEVALUE("ThisWorkbookDataModel","[Measures].[Exp]","[Expenditures].[ProgramGroupTitle].["&amp;$B28&amp;"]","[Expenditures].[SchoolYear].["&amp;RIGHT(BH$7,7)&amp;"]","[DistrictBySize].[DistrictGroupTitle].["&amp;Districts!$N$2&amp;"]"),"")</f>
        <v>94608032.579999983</v>
      </c>
      <c r="BI28" s="43">
        <f t="shared" ref="BI28" si="329">IFERROR(BH28/BH$36,"")</f>
        <v>5.0520829681261037E-2</v>
      </c>
      <c r="BJ28" s="16" vm="554">
        <f>IFERROR(CUBEVALUE("ThisWorkbookDataModel","[Measures].[Exp]","[Expenditures].[ProgramGroupTitle].["&amp;$B28&amp;"]","[Expenditures].[SchoolYear].["&amp;RIGHT(BJ$7,7)&amp;"]","[DistrictBySize].[DistrictGroupTitle].["&amp;Districts!$N$2&amp;"]"),"")</f>
        <v>95471952</v>
      </c>
      <c r="BK28" s="43">
        <f t="shared" si="302"/>
        <v>4.8560505633324889E-2</v>
      </c>
    </row>
    <row r="29" spans="2:66" ht="14.25" customHeight="1" x14ac:dyDescent="0.15">
      <c r="B29" s="59" t="str">
        <f t="shared" si="273"/>
        <v>Skills Centers Instruction</v>
      </c>
      <c r="D29" s="16">
        <f>IFERROR(CUBEVALUE("ThisWorkbookDataModel","[Measures].[Exp]","[Expenditures].[ProgramGroupTitle].["&amp;$B29&amp;"]","[Expenditures].[SchoolYear].["&amp;RIGHT(D$7,7)&amp;"]","[DistrictBySize].[DistrictGroupTitle].["&amp;Districts!$N$2&amp;"]")/D$37,"")</f>
        <v>18.330259271326739</v>
      </c>
      <c r="E29" s="17">
        <f t="shared" si="274"/>
        <v>3.2156515754384984E-3</v>
      </c>
      <c r="F29" s="16">
        <f>IFERROR(CUBEVALUE("ThisWorkbookDataModel","[Measures].[Exp]","[Expenditures].[ProgramGroupTitle].["&amp;$B29&amp;"]","[Expenditures].[SchoolYear].["&amp;RIGHT(F$7,7)&amp;"]","[DistrictBySize].[DistrictGroupTitle].["&amp;Districts!$N$2&amp;"]")/F$37,"")</f>
        <v>18.326598189165374</v>
      </c>
      <c r="G29" s="17">
        <f t="shared" si="274"/>
        <v>3.1552760408485917E-3</v>
      </c>
      <c r="H29" s="16">
        <f>IFERROR(CUBEVALUE("ThisWorkbookDataModel","[Measures].[Exp]","[Expenditures].[ProgramGroupTitle].["&amp;$B29&amp;"]","[Expenditures].[SchoolYear].["&amp;RIGHT(H$7,7)&amp;"]","[DistrictBySize].[DistrictGroupTitle].["&amp;Districts!$N$2&amp;"]")/H$37,"")</f>
        <v>20.133844927826139</v>
      </c>
      <c r="I29" s="17">
        <f t="shared" ref="I29" si="330">IFERROR(H29/H$36,"")</f>
        <v>3.3053014071598441E-3</v>
      </c>
      <c r="J29" s="16">
        <f>IFERROR(CUBEVALUE("ThisWorkbookDataModel","[Measures].[Exp]","[Expenditures].[ProgramGroupTitle].["&amp;$B29&amp;"]","[Expenditures].[SchoolYear].["&amp;RIGHT(J$7,7)&amp;"]","[DistrictBySize].[DistrictGroupTitle].["&amp;Districts!$N$2&amp;"]")/J$37,"")</f>
        <v>20.278900311308217</v>
      </c>
      <c r="K29" s="17">
        <f t="shared" ref="K29" si="331">IFERROR(J29/J$36,"")</f>
        <v>3.2724948767978031E-3</v>
      </c>
      <c r="L29" s="16">
        <f>IFERROR(CUBEVALUE("ThisWorkbookDataModel","[Measures].[Exp]","[Expenditures].[ProgramGroupTitle].["&amp;$B29&amp;"]","[Expenditures].[SchoolYear].["&amp;RIGHT(L$7,7)&amp;"]","[DistrictBySize].[DistrictGroupTitle].["&amp;Districts!$N$2&amp;"]")/L$37,"")</f>
        <v>17.912648986283884</v>
      </c>
      <c r="M29" s="17">
        <f t="shared" ref="M29" si="332">IFERROR(L29/L$36,"")</f>
        <v>2.7578344737984139E-3</v>
      </c>
      <c r="N29" s="16">
        <f>IFERROR(CUBEVALUE("ThisWorkbookDataModel","[Measures].[Exp]","[Expenditures].[ProgramGroupTitle].["&amp;$B29&amp;"]","[Expenditures].[SchoolYear].["&amp;RIGHT(N$7,7)&amp;"]","[DistrictBySize].[DistrictGroupTitle].["&amp;Districts!$N$2&amp;"]")/N$37,"")</f>
        <v>18.208400618994752</v>
      </c>
      <c r="O29" s="17">
        <f t="shared" ref="O29" si="333">IFERROR(N29/N$36,"")</f>
        <v>2.6527149598899102E-3</v>
      </c>
      <c r="P29" s="16">
        <f>IFERROR(CUBEVALUE("ThisWorkbookDataModel","[Measures].[Exp]","[Expenditures].[ProgramGroupTitle].["&amp;$B29&amp;"]","[Expenditures].[SchoolYear].["&amp;RIGHT(P$7,7)&amp;"]","[DistrictBySize].[DistrictGroupTitle].["&amp;Districts!$N$2&amp;"]")/P$37,"")</f>
        <v>19.394810414698387</v>
      </c>
      <c r="Q29" s="17">
        <f t="shared" ref="Q29" si="334">IFERROR(P29/P$36,"")</f>
        <v>2.7142829557506732E-3</v>
      </c>
      <c r="R29" s="16">
        <f>IFERROR(CUBEVALUE("ThisWorkbookDataModel","[Measures].[Exp]","[Expenditures].[ProgramGroupTitle].["&amp;$B29&amp;"]","[Expenditures].[SchoolYear].["&amp;RIGHT(R$7,7)&amp;"]","[DistrictBySize].[DistrictGroupTitle].["&amp;Districts!$N$2&amp;"]")/R$37,"")</f>
        <v>25.873514592956202</v>
      </c>
      <c r="S29" s="17">
        <f t="shared" ref="S29" si="335">IFERROR(R29/R$36,"")</f>
        <v>3.5207697903307991E-3</v>
      </c>
      <c r="T29" s="16">
        <f>IFERROR(CUBEVALUE("ThisWorkbookDataModel","[Measures].[Exp]","[Expenditures].[ProgramGroupTitle].["&amp;$B29&amp;"]","[Expenditures].[SchoolYear].["&amp;RIGHT(T$7,7)&amp;"]","[DistrictBySize].[DistrictGroupTitle].["&amp;Districts!$N$2&amp;"]")/T$37,"")</f>
        <v>29.36170328400916</v>
      </c>
      <c r="U29" s="17">
        <f t="shared" ref="U29" si="336">IFERROR(T29/T$36,"")</f>
        <v>3.8760482138360487E-3</v>
      </c>
      <c r="V29" s="16">
        <f>IFERROR(CUBEVALUE("ThisWorkbookDataModel","[Measures].[Exp]","[Expenditures].[ProgramGroupTitle].["&amp;$B29&amp;"]","[Expenditures].[SchoolYear].["&amp;RIGHT(V$7,7)&amp;"]","[DistrictBySize].[DistrictGroupTitle].["&amp;Districts!$N$2&amp;"]")/V$37,"")</f>
        <v>30.582847091509475</v>
      </c>
      <c r="W29" s="17">
        <f t="shared" ref="W29" si="337">IFERROR(V29/V$36,"")</f>
        <v>3.8936550482918304E-3</v>
      </c>
      <c r="X29" s="16">
        <f>IFERROR(CUBEVALUE("ThisWorkbookDataModel","[Measures].[Exp]","[Expenditures].[ProgramGroupTitle].["&amp;$B29&amp;"]","[Expenditures].[SchoolYear].["&amp;RIGHT(X$7,7)&amp;"]","[DistrictBySize].[DistrictGroupTitle].["&amp;Districts!$N$2&amp;"]")/X$37,"")</f>
        <v>30.70606162879119</v>
      </c>
      <c r="Y29" s="17">
        <f t="shared" ref="Y29" si="338">IFERROR(X29/X$36,"")</f>
        <v>3.7489450260483727E-3</v>
      </c>
      <c r="Z29" s="16">
        <f>IFERROR(CUBEVALUE("ThisWorkbookDataModel","[Measures].[Exp]","[Expenditures].[ProgramGroupTitle].["&amp;$B29&amp;"]","[Expenditures].[SchoolYear].["&amp;RIGHT(Z$7,7)&amp;"]","[DistrictBySize].[DistrictGroupTitle].["&amp;Districts!$N$2&amp;"]")/Z$37,"")</f>
        <v>33.493621298290705</v>
      </c>
      <c r="AA29" s="17">
        <f t="shared" ref="AA29" si="339">IFERROR(Z29/Z$36,"")</f>
        <v>3.8499215855952473E-3</v>
      </c>
      <c r="AB29" s="16">
        <f>IFERROR(CUBEVALUE("ThisWorkbookDataModel","[Measures].[Exp]","[Expenditures].[ProgramGroupTitle].["&amp;$B29&amp;"]","[Expenditures].[SchoolYear].["&amp;RIGHT(AB$7,7)&amp;"]","[DistrictBySize].[DistrictGroupTitle].["&amp;Districts!$N$2&amp;"]")/AB$37,"")</f>
        <v>39.017424986905134</v>
      </c>
      <c r="AC29" s="17">
        <f t="shared" ref="AC29" si="340">IFERROR(AB29/AB$36,"")</f>
        <v>4.2109421214156168E-3</v>
      </c>
      <c r="AD29" s="16">
        <f>IFERROR(CUBEVALUE("ThisWorkbookDataModel","[Measures].[Exp]","[Expenditures].[ProgramGroupTitle].["&amp;$B29&amp;"]","[Expenditures].[SchoolYear].["&amp;RIGHT(AD$7,7)&amp;"]","[DistrictBySize].[DistrictGroupTitle].["&amp;Districts!$N$2&amp;"]")/AD$37,"")</f>
        <v>37.425350504898418</v>
      </c>
      <c r="AE29" s="17">
        <f t="shared" ref="AE29" si="341">IFERROR(AD29/AD$36,"")</f>
        <v>3.8140710674750269E-3</v>
      </c>
      <c r="AF29" s="16">
        <f>IFERROR(CUBEVALUE("ThisWorkbookDataModel","[Measures].[Exp]","[Expenditures].[ProgramGroupTitle].["&amp;$B29&amp;"]","[Expenditures].[SchoolYear].["&amp;RIGHT(AF$7,7)&amp;"]","[DistrictBySize].[DistrictGroupTitle].["&amp;Districts!$N$2&amp;"]")/AF$37,"")</f>
        <v>39.324806498011256</v>
      </c>
      <c r="AG29" s="17">
        <f t="shared" ref="AG29" si="342">IFERROR(AF29/AF$36,"")</f>
        <v>4.1130857274284151E-3</v>
      </c>
      <c r="AH29" s="16">
        <f>IFERROR(CUBEVALUE("ThisWorkbookDataModel","[Measures].[Exp]","[Expenditures].[ProgramGroupTitle].["&amp;$B29&amp;"]","[Expenditures].[SchoolYear].["&amp;RIGHT(AH$7,7)&amp;"]","[DistrictBySize].[DistrictGroupTitle].["&amp;Districts!$N$2&amp;"]")/AH$37,"")</f>
        <v>37.69450208825382</v>
      </c>
      <c r="AI29" s="17">
        <f t="shared" ref="AI29" si="343">IFERROR(AH29/AH$36,"")</f>
        <v>3.8560685421270696E-3</v>
      </c>
      <c r="AJ29" s="16">
        <f>IFERROR(CUBEVALUE("ThisWorkbookDataModel","[Measures].[Exp]","[Expenditures].[ProgramGroupTitle].["&amp;$B29&amp;"]","[Expenditures].[SchoolYear].["&amp;RIGHT(AJ$7,7)&amp;"]","[DistrictBySize].[DistrictGroupTitle].["&amp;Districts!$N$2&amp;"]")/AJ$37,"")</f>
        <v>36.17484674802904</v>
      </c>
      <c r="AK29" s="17">
        <f t="shared" ref="AK29" si="344">IFERROR(AJ29/AJ$36,"")</f>
        <v>3.7282971274208124E-3</v>
      </c>
      <c r="AL29" s="16">
        <f>IFERROR(CUBEVALUE("ThisWorkbookDataModel","[Measures].[Exp]","[Expenditures].[ProgramGroupTitle].["&amp;$B29&amp;"]","[Expenditures].[SchoolYear].["&amp;RIGHT(AL$7,7)&amp;"]","[DistrictBySize].[DistrictGroupTitle].["&amp;Districts!$N$2&amp;"]")/AL$37,"")</f>
        <v>37.098944136789825</v>
      </c>
      <c r="AM29" s="17">
        <f t="shared" ref="AM29" si="345">IFERROR(AL29/AL$36,"")</f>
        <v>3.7891146535399579E-3</v>
      </c>
      <c r="AN29" s="16">
        <f>IFERROR(CUBEVALUE("ThisWorkbookDataModel","[Measures].[Exp]","[Expenditures].[ProgramGroupTitle].["&amp;$B29&amp;"]","[Expenditures].[SchoolYear].["&amp;RIGHT(AN$7,7)&amp;"]","[DistrictBySize].[DistrictGroupTitle].["&amp;Districts!$N$2&amp;"]")/AN$37,"")</f>
        <v>39.034769675282043</v>
      </c>
      <c r="AO29" s="17">
        <f t="shared" ref="AO29" si="346">IFERROR(AN29/AN$36,"")</f>
        <v>3.7912631746563749E-3</v>
      </c>
      <c r="AP29" s="16">
        <f>IFERROR(CUBEVALUE("ThisWorkbookDataModel","[Measures].[Exp]","[Expenditures].[ProgramGroupTitle].["&amp;$B29&amp;"]","[Expenditures].[SchoolYear].["&amp;RIGHT(AP$7,7)&amp;"]","[DistrictBySize].[DistrictGroupTitle].["&amp;Districts!$N$2&amp;"]")/AP$37,"")</f>
        <v>39.692788569332684</v>
      </c>
      <c r="AQ29" s="17">
        <f t="shared" ref="AQ29" si="347">IFERROR(AP29/AP$36,"")</f>
        <v>3.7446384542900476E-3</v>
      </c>
      <c r="AR29" s="16">
        <f>IFERROR(CUBEVALUE("ThisWorkbookDataModel","[Measures].[Exp]","[Expenditures].[ProgramGroupTitle].["&amp;$B29&amp;"]","[Expenditures].[SchoolYear].["&amp;RIGHT(AR$7,7)&amp;"]","[DistrictBySize].[DistrictGroupTitle].["&amp;Districts!$N$2&amp;"]")/AR$37,"")</f>
        <v>38.964165064754823</v>
      </c>
      <c r="AS29" s="17">
        <f t="shared" ref="AS29" si="348">IFERROR(AR29/AR$36,"")</f>
        <v>3.4442722236754895E-3</v>
      </c>
      <c r="AT29" s="16">
        <f>IFERROR(CUBEVALUE("ThisWorkbookDataModel","[Measures].[Exp]","[Expenditures].[ProgramGroupTitle].["&amp;$B29&amp;"]","[Expenditures].[SchoolYear].["&amp;RIGHT(AT$7,7)&amp;"]","[DistrictBySize].[DistrictGroupTitle].["&amp;Districts!$N$2&amp;"]")/AT$37,"")</f>
        <v>35.800487953092983</v>
      </c>
      <c r="AU29" s="17">
        <f t="shared" ref="AU29" si="349">IFERROR(AT29/AT$36,"")</f>
        <v>3.0292488288145149E-3</v>
      </c>
      <c r="AV29" s="16">
        <f>IFERROR(CUBEVALUE("ThisWorkbookDataModel","[Measures].[Exp]","[Expenditures].[ProgramGroupTitle].["&amp;$B29&amp;"]","[Expenditures].[SchoolYear].["&amp;RIGHT(AV$7,7)&amp;"]","[DistrictBySize].[DistrictGroupTitle].["&amp;Districts!$N$2&amp;"]")/AV$37,"")</f>
        <v>26.396842443887596</v>
      </c>
      <c r="AW29" s="17">
        <f t="shared" ref="AW29" si="350">IFERROR(AV29/AV$36,"")</f>
        <v>2.0664594862457287E-3</v>
      </c>
      <c r="AX29" s="16">
        <f>IFERROR(CUBEVALUE("ThisWorkbookDataModel","[Measures].[Exp]","[Expenditures].[ProgramGroupTitle].["&amp;$B29&amp;"]","[Expenditures].[SchoolYear].["&amp;RIGHT(AX$7,7)&amp;"]","[DistrictBySize].[DistrictGroupTitle].["&amp;Districts!$N$2&amp;"]")/AX$37,"")</f>
        <v>31.578284169694687</v>
      </c>
      <c r="AY29" s="17">
        <f t="shared" ref="AY29" si="351">IFERROR(AX29/AX$36,"")</f>
        <v>2.2234813574583067E-3</v>
      </c>
      <c r="AZ29" s="16">
        <f>IFERROR(CUBEVALUE("ThisWorkbookDataModel","[Measures].[Exp]","[Expenditures].[ProgramGroupTitle].["&amp;$B29&amp;"]","[Expenditures].[SchoolYear].["&amp;RIGHT(AZ$7,7)&amp;"]","[DistrictBySize].[DistrictGroupTitle].["&amp;Districts!$N$2&amp;"]")/AZ$37,"")</f>
        <v>32.304053030998553</v>
      </c>
      <c r="BA29" s="17">
        <f t="shared" ref="BA29" si="352">IFERROR(AZ29/AZ$36,"")</f>
        <v>2.2066532696352844E-3</v>
      </c>
      <c r="BB29" s="16" vm="423">
        <f>IFERROR(CUBEVALUE("ThisWorkbookDataModel","[Measures].[Exp]","[Expenditures].[ProgramGroupTitle].["&amp;$B29&amp;"]","[Expenditures].[SchoolYear].["&amp;RIGHT(BB$7,7)&amp;"]","[DistrictBySize].[DistrictGroupTitle].["&amp;Districts!$N$2&amp;"]"),"")</f>
        <v>3312453.75</v>
      </c>
      <c r="BC29" s="17">
        <f t="shared" ref="BC29" si="353">IFERROR(BB29/BB$36,"")</f>
        <v>2.1389346850450817E-3</v>
      </c>
      <c r="BD29" s="16" vm="454">
        <f>IFERROR(CUBEVALUE("ThisWorkbookDataModel","[Measures].[Exp]","[Expenditures].[ProgramGroupTitle].["&amp;$B29&amp;"]","[Expenditures].[SchoolYear].["&amp;RIGHT(BD$7,7)&amp;"]","[DistrictBySize].[DistrictGroupTitle].["&amp;Districts!$N$2&amp;"]"),"")</f>
        <v>3799272.15</v>
      </c>
      <c r="BE29" s="17">
        <f t="shared" ref="BE29" si="354">IFERROR(BD29/BD$36,"")</f>
        <v>2.244610897238564E-3</v>
      </c>
      <c r="BF29" s="16" vm="499">
        <f>IFERROR(CUBEVALUE("ThisWorkbookDataModel","[Measures].[Exp]","[Expenditures].[ProgramGroupTitle].["&amp;$B29&amp;"]","[Expenditures].[SchoolYear].["&amp;RIGHT(BF$7,7)&amp;"]","[DistrictBySize].[DistrictGroupTitle].["&amp;Districts!$N$2&amp;"]"),"")</f>
        <v>4293539.8499999996</v>
      </c>
      <c r="BG29" s="17">
        <f t="shared" ref="BG29" si="355">IFERROR(BF29/BF$36,"")</f>
        <v>2.3618989339188592E-3</v>
      </c>
      <c r="BH29" s="16" vm="511">
        <f>IFERROR(CUBEVALUE("ThisWorkbookDataModel","[Measures].[Exp]","[Expenditures].[ProgramGroupTitle].["&amp;$B29&amp;"]","[Expenditures].[SchoolYear].["&amp;RIGHT(BH$7,7)&amp;"]","[DistrictBySize].[DistrictGroupTitle].["&amp;Districts!$N$2&amp;"]"),"")</f>
        <v>4231383.7</v>
      </c>
      <c r="BI29" s="43">
        <f t="shared" ref="BI29" si="356">IFERROR(BH29/BH$36,"")</f>
        <v>2.2595651700398588E-3</v>
      </c>
      <c r="BJ29" s="16" vm="547">
        <f>IFERROR(CUBEVALUE("ThisWorkbookDataModel","[Measures].[Exp]","[Expenditures].[ProgramGroupTitle].["&amp;$B29&amp;"]","[Expenditures].[SchoolYear].["&amp;RIGHT(BJ$7,7)&amp;"]","[DistrictBySize].[DistrictGroupTitle].["&amp;Districts!$N$2&amp;"]"),"")</f>
        <v>3590714</v>
      </c>
      <c r="BK29" s="43">
        <f t="shared" si="302"/>
        <v>1.8263676794275511E-3</v>
      </c>
      <c r="BN29" s="54" t="str">
        <f>HYPERLINK("#"&amp;ADDRESS(ROW(),COLUMN()-1),CHAR(128))</f>
        <v>€</v>
      </c>
    </row>
    <row r="30" spans="2:66" ht="14.25" customHeight="1" x14ac:dyDescent="0.25">
      <c r="B30" s="59" t="str">
        <f t="shared" si="273"/>
        <v>Remediation/LAP/Title I, etc.</v>
      </c>
      <c r="D30" s="16">
        <f>IFERROR(CUBEVALUE("ThisWorkbookDataModel","[Measures].[Exp]","[Expenditures].[ProgramGroupTitle].["&amp;$B30&amp;"]","[Expenditures].[SchoolYear].["&amp;RIGHT(D$7,7)&amp;"]","[DistrictBySize].[DistrictGroupTitle].["&amp;Districts!$N$2&amp;"]")/D$37,"")</f>
        <v>235.84588122788946</v>
      </c>
      <c r="E30" s="17">
        <f t="shared" si="274"/>
        <v>4.1374110878915633E-2</v>
      </c>
      <c r="F30" s="16">
        <f>IFERROR(CUBEVALUE("ThisWorkbookDataModel","[Measures].[Exp]","[Expenditures].[ProgramGroupTitle].["&amp;$B30&amp;"]","[Expenditures].[SchoolYear].["&amp;RIGHT(F$7,7)&amp;"]","[DistrictBySize].[DistrictGroupTitle].["&amp;Districts!$N$2&amp;"]")/F$37,"")</f>
        <v>260.0475348993117</v>
      </c>
      <c r="G30" s="17">
        <f t="shared" si="274"/>
        <v>4.4772180187517073E-2</v>
      </c>
      <c r="H30" s="16">
        <f>IFERROR(CUBEVALUE("ThisWorkbookDataModel","[Measures].[Exp]","[Expenditures].[ProgramGroupTitle].["&amp;$B30&amp;"]","[Expenditures].[SchoolYear].["&amp;RIGHT(H$7,7)&amp;"]","[DistrictBySize].[DistrictGroupTitle].["&amp;Districts!$N$2&amp;"]")/H$37,"")</f>
        <v>318.09099144151992</v>
      </c>
      <c r="I30" s="17">
        <f t="shared" ref="I30" si="357">IFERROR(H30/H$36,"")</f>
        <v>5.2219861898481622E-2</v>
      </c>
      <c r="J30" s="16">
        <f>IFERROR(CUBEVALUE("ThisWorkbookDataModel","[Measures].[Exp]","[Expenditures].[ProgramGroupTitle].["&amp;$B30&amp;"]","[Expenditures].[SchoolYear].["&amp;RIGHT(J$7,7)&amp;"]","[DistrictBySize].[DistrictGroupTitle].["&amp;Districts!$N$2&amp;"]")/J$37,"")</f>
        <v>324.44825350267979</v>
      </c>
      <c r="K30" s="17">
        <f t="shared" ref="K30" si="358">IFERROR(J30/J$36,"")</f>
        <v>5.2357634342797325E-2</v>
      </c>
      <c r="L30" s="16">
        <f>IFERROR(CUBEVALUE("ThisWorkbookDataModel","[Measures].[Exp]","[Expenditures].[ProgramGroupTitle].["&amp;$B30&amp;"]","[Expenditures].[SchoolYear].["&amp;RIGHT(L$7,7)&amp;"]","[DistrictBySize].[DistrictGroupTitle].["&amp;Districts!$N$2&amp;"]")/L$37,"")</f>
        <v>281.68718926875653</v>
      </c>
      <c r="M30" s="17">
        <f t="shared" ref="M30" si="359">IFERROR(L30/L$36,"")</f>
        <v>4.3368607400703509E-2</v>
      </c>
      <c r="N30" s="16">
        <f>IFERROR(CUBEVALUE("ThisWorkbookDataModel","[Measures].[Exp]","[Expenditures].[ProgramGroupTitle].["&amp;$B30&amp;"]","[Expenditures].[SchoolYear].["&amp;RIGHT(N$7,7)&amp;"]","[DistrictBySize].[DistrictGroupTitle].["&amp;Districts!$N$2&amp;"]")/N$37,"")</f>
        <v>299.70428505758844</v>
      </c>
      <c r="O30" s="17">
        <f t="shared" ref="O30" si="360">IFERROR(N30/N$36,"")</f>
        <v>4.3662815705296523E-2</v>
      </c>
      <c r="P30" s="16">
        <f>IFERROR(CUBEVALUE("ThisWorkbookDataModel","[Measures].[Exp]","[Expenditures].[ProgramGroupTitle].["&amp;$B30&amp;"]","[Expenditures].[SchoolYear].["&amp;RIGHT(P$7,7)&amp;"]","[DistrictBySize].[DistrictGroupTitle].["&amp;Districts!$N$2&amp;"]")/P$37,"")</f>
        <v>291.79437535737191</v>
      </c>
      <c r="Q30" s="17">
        <f t="shared" ref="Q30" si="361">IFERROR(P30/P$36,"")</f>
        <v>4.0836310470774233E-2</v>
      </c>
      <c r="R30" s="16">
        <f>IFERROR(CUBEVALUE("ThisWorkbookDataModel","[Measures].[Exp]","[Expenditures].[ProgramGroupTitle].["&amp;$B30&amp;"]","[Expenditures].[SchoolYear].["&amp;RIGHT(R$7,7)&amp;"]","[DistrictBySize].[DistrictGroupTitle].["&amp;Districts!$N$2&amp;"]")/R$37,"")</f>
        <v>385.80629663438413</v>
      </c>
      <c r="S30" s="17">
        <f t="shared" ref="S30" si="362">IFERROR(R30/R$36,"")</f>
        <v>5.249905841858591E-2</v>
      </c>
      <c r="T30" s="16">
        <f>IFERROR(CUBEVALUE("ThisWorkbookDataModel","[Measures].[Exp]","[Expenditures].[ProgramGroupTitle].["&amp;$B30&amp;"]","[Expenditures].[SchoolYear].["&amp;RIGHT(T$7,7)&amp;"]","[DistrictBySize].[DistrictGroupTitle].["&amp;Districts!$N$2&amp;"]")/T$37,"")</f>
        <v>413.18976037797961</v>
      </c>
      <c r="U30" s="17">
        <f t="shared" ref="U30" si="363">IFERROR(T30/T$36,"")</f>
        <v>5.4545317660799272E-2</v>
      </c>
      <c r="V30" s="16">
        <f>IFERROR(CUBEVALUE("ThisWorkbookDataModel","[Measures].[Exp]","[Expenditures].[ProgramGroupTitle].["&amp;$B30&amp;"]","[Expenditures].[SchoolYear].["&amp;RIGHT(V$7,7)&amp;"]","[DistrictBySize].[DistrictGroupTitle].["&amp;Districts!$N$2&amp;"]")/V$37,"")</f>
        <v>425.20146787441843</v>
      </c>
      <c r="W30" s="17">
        <f t="shared" ref="W30" si="364">IFERROR(V30/V$36,"")</f>
        <v>5.413452308663428E-2</v>
      </c>
      <c r="X30" s="16">
        <f>IFERROR(CUBEVALUE("ThisWorkbookDataModel","[Measures].[Exp]","[Expenditures].[ProgramGroupTitle].["&amp;$B30&amp;"]","[Expenditures].[SchoolYear].["&amp;RIGHT(X$7,7)&amp;"]","[DistrictBySize].[DistrictGroupTitle].["&amp;Districts!$N$2&amp;"]")/X$37,"")</f>
        <v>434.79078941044128</v>
      </c>
      <c r="Y30" s="17">
        <f t="shared" ref="Y30" si="365">IFERROR(X30/X$36,"")</f>
        <v>5.3084201648431591E-2</v>
      </c>
      <c r="Z30" s="16">
        <f>IFERROR(CUBEVALUE("ThisWorkbookDataModel","[Measures].[Exp]","[Expenditures].[ProgramGroupTitle].["&amp;$B30&amp;"]","[Expenditures].[SchoolYear].["&amp;RIGHT(Z$7,7)&amp;"]","[DistrictBySize].[DistrictGroupTitle].["&amp;Districts!$N$2&amp;"]")/Z$37,"")</f>
        <v>439.87220927222535</v>
      </c>
      <c r="AA30" s="17">
        <f t="shared" ref="AA30" si="366">IFERROR(Z30/Z$36,"")</f>
        <v>5.0561075444745474E-2</v>
      </c>
      <c r="AB30" s="16">
        <f>IFERROR(CUBEVALUE("ThisWorkbookDataModel","[Measures].[Exp]","[Expenditures].[ProgramGroupTitle].["&amp;$B30&amp;"]","[Expenditures].[SchoolYear].["&amp;RIGHT(AB$7,7)&amp;"]","[DistrictBySize].[DistrictGroupTitle].["&amp;Districts!$N$2&amp;"]")/AB$37,"")</f>
        <v>463.48045292491673</v>
      </c>
      <c r="AC30" s="17">
        <f t="shared" ref="AC30" si="367">IFERROR(AB30/AB$36,"")</f>
        <v>5.0020967870876613E-2</v>
      </c>
      <c r="AD30" s="16">
        <f>IFERROR(CUBEVALUE("ThisWorkbookDataModel","[Measures].[Exp]","[Expenditures].[ProgramGroupTitle].["&amp;$B30&amp;"]","[Expenditures].[SchoolYear].["&amp;RIGHT(AD$7,7)&amp;"]","[DistrictBySize].[DistrictGroupTitle].["&amp;Districts!$N$2&amp;"]")/AD$37,"")</f>
        <v>533.07324489673692</v>
      </c>
      <c r="AE30" s="17">
        <f t="shared" ref="AE30" si="368">IFERROR(AD30/AD$36,"")</f>
        <v>5.4326257811254462E-2</v>
      </c>
      <c r="AF30" s="16">
        <f>IFERROR(CUBEVALUE("ThisWorkbookDataModel","[Measures].[Exp]","[Expenditures].[ProgramGroupTitle].["&amp;$B30&amp;"]","[Expenditures].[SchoolYear].["&amp;RIGHT(AF$7,7)&amp;"]","[DistrictBySize].[DistrictGroupTitle].["&amp;Districts!$N$2&amp;"]")/AF$37,"")</f>
        <v>520.52640341943379</v>
      </c>
      <c r="AG30" s="17">
        <f t="shared" ref="AG30" si="369">IFERROR(AF30/AF$36,"")</f>
        <v>5.4443235995640361E-2</v>
      </c>
      <c r="AH30" s="16">
        <f>IFERROR(CUBEVALUE("ThisWorkbookDataModel","[Measures].[Exp]","[Expenditures].[ProgramGroupTitle].["&amp;$B30&amp;"]","[Expenditures].[SchoolYear].["&amp;RIGHT(AH$7,7)&amp;"]","[DistrictBySize].[DistrictGroupTitle].["&amp;Districts!$N$2&amp;"]")/AH$37,"")</f>
        <v>508.38510135254103</v>
      </c>
      <c r="AI30" s="17">
        <f t="shared" ref="AI30" si="370">IFERROR(AH30/AH$36,"")</f>
        <v>5.2006730106736065E-2</v>
      </c>
      <c r="AJ30" s="16">
        <f>IFERROR(CUBEVALUE("ThisWorkbookDataModel","[Measures].[Exp]","[Expenditures].[ProgramGroupTitle].["&amp;$B30&amp;"]","[Expenditures].[SchoolYear].["&amp;RIGHT(AJ$7,7)&amp;"]","[DistrictBySize].[DistrictGroupTitle].["&amp;Districts!$N$2&amp;"]")/AJ$37,"")</f>
        <v>523.25219084087757</v>
      </c>
      <c r="AK30" s="17">
        <f t="shared" ref="AK30" si="371">IFERROR(AJ30/AJ$36,"")</f>
        <v>5.3928069235980397E-2</v>
      </c>
      <c r="AL30" s="16">
        <f>IFERROR(CUBEVALUE("ThisWorkbookDataModel","[Measures].[Exp]","[Expenditures].[ProgramGroupTitle].["&amp;$B30&amp;"]","[Expenditures].[SchoolYear].["&amp;RIGHT(AL$7,7)&amp;"]","[DistrictBySize].[DistrictGroupTitle].["&amp;Districts!$N$2&amp;"]")/AL$37,"")</f>
        <v>529.06447320837185</v>
      </c>
      <c r="AM30" s="17">
        <f t="shared" ref="AM30" si="372">IFERROR(AL30/AL$36,"")</f>
        <v>5.4036199540063404E-2</v>
      </c>
      <c r="AN30" s="16">
        <f>IFERROR(CUBEVALUE("ThisWorkbookDataModel","[Measures].[Exp]","[Expenditures].[ProgramGroupTitle].["&amp;$B30&amp;"]","[Expenditures].[SchoolYear].["&amp;RIGHT(AN$7,7)&amp;"]","[DistrictBySize].[DistrictGroupTitle].["&amp;Districts!$N$2&amp;"]")/AN$37,"")</f>
        <v>592.98387939844667</v>
      </c>
      <c r="AO30" s="17">
        <f t="shared" ref="AO30" si="373">IFERROR(AN30/AN$36,"")</f>
        <v>5.7593728971117954E-2</v>
      </c>
      <c r="AP30" s="16">
        <f>IFERROR(CUBEVALUE("ThisWorkbookDataModel","[Measures].[Exp]","[Expenditures].[ProgramGroupTitle].["&amp;$B30&amp;"]","[Expenditures].[SchoolYear].["&amp;RIGHT(AP$7,7)&amp;"]","[DistrictBySize].[DistrictGroupTitle].["&amp;Districts!$N$2&amp;"]")/AP$37,"")</f>
        <v>602.32009938397312</v>
      </c>
      <c r="AQ30" s="17">
        <f t="shared" ref="AQ30" si="374">IFERROR(AP30/AP$36,"")</f>
        <v>5.6823193512980943E-2</v>
      </c>
      <c r="AR30" s="16">
        <f>IFERROR(CUBEVALUE("ThisWorkbookDataModel","[Measures].[Exp]","[Expenditures].[ProgramGroupTitle].["&amp;$B30&amp;"]","[Expenditures].[SchoolYear].["&amp;RIGHT(AR$7,7)&amp;"]","[DistrictBySize].[DistrictGroupTitle].["&amp;Districts!$N$2&amp;"]")/AR$37,"")</f>
        <v>618.41910532686541</v>
      </c>
      <c r="AS30" s="17">
        <f t="shared" ref="AS30" si="375">IFERROR(AR30/AR$36,"")</f>
        <v>5.466570998063737E-2</v>
      </c>
      <c r="AT30" s="16">
        <f>IFERROR(CUBEVALUE("ThisWorkbookDataModel","[Measures].[Exp]","[Expenditures].[ProgramGroupTitle].["&amp;$B30&amp;"]","[Expenditures].[SchoolYear].["&amp;RIGHT(AT$7,7)&amp;"]","[DistrictBySize].[DistrictGroupTitle].["&amp;Districts!$N$2&amp;"]")/AT$37,"")</f>
        <v>625.24929660700832</v>
      </c>
      <c r="AU30" s="17">
        <f t="shared" ref="AU30" si="376">IFERROR(AT30/AT$36,"")</f>
        <v>5.2905304026735871E-2</v>
      </c>
      <c r="AV30" s="16">
        <f>IFERROR(CUBEVALUE("ThisWorkbookDataModel","[Measures].[Exp]","[Expenditures].[ProgramGroupTitle].["&amp;$B30&amp;"]","[Expenditures].[SchoolYear].["&amp;RIGHT(AV$7,7)&amp;"]","[DistrictBySize].[DistrictGroupTitle].["&amp;Districts!$N$2&amp;"]")/AV$37,"")</f>
        <v>730.39779740372353</v>
      </c>
      <c r="AW30" s="17">
        <f t="shared" ref="AW30" si="377">IFERROR(AV30/AV$36,"")</f>
        <v>5.7178712203413917E-2</v>
      </c>
      <c r="AX30" s="16">
        <f>IFERROR(CUBEVALUE("ThisWorkbookDataModel","[Measures].[Exp]","[Expenditures].[ProgramGroupTitle].["&amp;$B30&amp;"]","[Expenditures].[SchoolYear].["&amp;RIGHT(AX$7,7)&amp;"]","[DistrictBySize].[DistrictGroupTitle].["&amp;Districts!$N$2&amp;"]")/AX$37,"")</f>
        <v>834.31625258774068</v>
      </c>
      <c r="AY30" s="17">
        <f t="shared" ref="AY30" si="378">IFERROR(AX30/AX$36,"")</f>
        <v>5.8745643806499853E-2</v>
      </c>
      <c r="AZ30" s="16">
        <f>IFERROR(CUBEVALUE("ThisWorkbookDataModel","[Measures].[Exp]","[Expenditures].[ProgramGroupTitle].["&amp;$B30&amp;"]","[Expenditures].[SchoolYear].["&amp;RIGHT(AZ$7,7)&amp;"]","[DistrictBySize].[DistrictGroupTitle].["&amp;Districts!$N$2&amp;"]")/AZ$37,"")</f>
        <v>833.10893921371564</v>
      </c>
      <c r="BA30" s="17">
        <f t="shared" ref="BA30" si="379">IFERROR(AZ30/AZ$36,"")</f>
        <v>5.6908727920742357E-2</v>
      </c>
      <c r="BB30" s="16" vm="427">
        <f>IFERROR(CUBEVALUE("ThisWorkbookDataModel","[Measures].[Exp]","[Expenditures].[ProgramGroupTitle].["&amp;$B30&amp;"]","[Expenditures].[SchoolYear].["&amp;RIGHT(BB$7,7)&amp;"]","[DistrictBySize].[DistrictGroupTitle].["&amp;Districts!$N$2&amp;"]"),"")</f>
        <v>92959895.580000028</v>
      </c>
      <c r="BC30" s="17">
        <f t="shared" ref="BC30" si="380">IFERROR(BB30/BB$36,"")</f>
        <v>6.0026542249603049E-2</v>
      </c>
      <c r="BD30" s="16" vm="456">
        <f>IFERROR(CUBEVALUE("ThisWorkbookDataModel","[Measures].[Exp]","[Expenditures].[ProgramGroupTitle].["&amp;$B30&amp;"]","[Expenditures].[SchoolYear].["&amp;RIGHT(BD$7,7)&amp;"]","[DistrictBySize].[DistrictGroupTitle].["&amp;Districts!$N$2&amp;"]"),"")</f>
        <v>96295758.899999991</v>
      </c>
      <c r="BE30" s="17">
        <f t="shared" ref="BE30" si="381">IFERROR(BD30/BD$36,"")</f>
        <v>5.6891557448654317E-2</v>
      </c>
      <c r="BF30" s="16" vm="487">
        <f>IFERROR(CUBEVALUE("ThisWorkbookDataModel","[Measures].[Exp]","[Expenditures].[ProgramGroupTitle].["&amp;$B30&amp;"]","[Expenditures].[SchoolYear].["&amp;RIGHT(BF$7,7)&amp;"]","[DistrictBySize].[DistrictGroupTitle].["&amp;Districts!$N$2&amp;"]"),"")</f>
        <v>102309470.76000001</v>
      </c>
      <c r="BG30" s="17">
        <f t="shared" ref="BG30" si="382">IFERROR(BF30/BF$36,"")</f>
        <v>5.6280979881401766E-2</v>
      </c>
      <c r="BH30" s="16" vm="516">
        <f>IFERROR(CUBEVALUE("ThisWorkbookDataModel","[Measures].[Exp]","[Expenditures].[ProgramGroupTitle].["&amp;$B30&amp;"]","[Expenditures].[SchoolYear].["&amp;RIGHT(BH$7,7)&amp;"]","[DistrictBySize].[DistrictGroupTitle].["&amp;Districts!$N$2&amp;"]"),"")</f>
        <v>109269874.05</v>
      </c>
      <c r="BI30" s="43">
        <f t="shared" ref="BI30" si="383">IFERROR(BH30/BH$36,"")</f>
        <v>5.8350274766625909E-2</v>
      </c>
      <c r="BJ30" s="16" vm="539">
        <f>IFERROR(CUBEVALUE("ThisWorkbookDataModel","[Measures].[Exp]","[Expenditures].[ProgramGroupTitle].["&amp;$B30&amp;"]","[Expenditures].[SchoolYear].["&amp;RIGHT(BJ$7,7)&amp;"]","[DistrictBySize].[DistrictGroupTitle].["&amp;Districts!$N$2&amp;"]"),"")</f>
        <v>119996953</v>
      </c>
      <c r="BK30" s="43">
        <f t="shared" si="302"/>
        <v>6.1034812738911232E-2</v>
      </c>
      <c r="BM30" s="25"/>
      <c r="BN30"/>
    </row>
    <row r="31" spans="2:66" ht="14.25" customHeight="1" x14ac:dyDescent="0.25">
      <c r="B31" s="59" t="str">
        <f t="shared" si="273"/>
        <v>Bilingual/Head Start/Indian Ed, etc.</v>
      </c>
      <c r="D31" s="16">
        <f>IFERROR(CUBEVALUE("ThisWorkbookDataModel","[Measures].[Exp]","[Expenditures].[ProgramGroupTitle].["&amp;$B31&amp;"]","[Expenditures].[SchoolYear].["&amp;RIGHT(D$7,7)&amp;"]","[DistrictBySize].[DistrictGroupTitle].["&amp;Districts!$N$2&amp;"]")/D$37,"")</f>
        <v>54.2074820251948</v>
      </c>
      <c r="E31" s="17">
        <f t="shared" si="274"/>
        <v>9.5095422489490551E-3</v>
      </c>
      <c r="F31" s="16">
        <f>IFERROR(CUBEVALUE("ThisWorkbookDataModel","[Measures].[Exp]","[Expenditures].[ProgramGroupTitle].["&amp;$B31&amp;"]","[Expenditures].[SchoolYear].["&amp;RIGHT(F$7,7)&amp;"]","[DistrictBySize].[DistrictGroupTitle].["&amp;Districts!$N$2&amp;"]")/F$37,"")</f>
        <v>57.35580167344083</v>
      </c>
      <c r="G31" s="17">
        <f t="shared" si="274"/>
        <v>9.8749034030146572E-3</v>
      </c>
      <c r="H31" s="16">
        <f>IFERROR(CUBEVALUE("ThisWorkbookDataModel","[Measures].[Exp]","[Expenditures].[ProgramGroupTitle].["&amp;$B31&amp;"]","[Expenditures].[SchoolYear].["&amp;RIGHT(H$7,7)&amp;"]","[DistrictBySize].[DistrictGroupTitle].["&amp;Districts!$N$2&amp;"]")/H$37,"")</f>
        <v>64.331603031925994</v>
      </c>
      <c r="I31" s="17">
        <f t="shared" ref="I31" si="384">IFERROR(H31/H$36,"")</f>
        <v>1.0561089488297346E-2</v>
      </c>
      <c r="J31" s="16">
        <f>IFERROR(CUBEVALUE("ThisWorkbookDataModel","[Measures].[Exp]","[Expenditures].[ProgramGroupTitle].["&amp;$B31&amp;"]","[Expenditures].[SchoolYear].["&amp;RIGHT(J$7,7)&amp;"]","[DistrictBySize].[DistrictGroupTitle].["&amp;Districts!$N$2&amp;"]")/J$37,"")</f>
        <v>68.325512320710331</v>
      </c>
      <c r="K31" s="17">
        <f t="shared" ref="K31" si="385">IFERROR(J31/J$36,"")</f>
        <v>1.1025986892367407E-2</v>
      </c>
      <c r="L31" s="16">
        <f>IFERROR(CUBEVALUE("ThisWorkbookDataModel","[Measures].[Exp]","[Expenditures].[ProgramGroupTitle].["&amp;$B31&amp;"]","[Expenditures].[SchoolYear].["&amp;RIGHT(L$7,7)&amp;"]","[DistrictBySize].[DistrictGroupTitle].["&amp;Districts!$N$2&amp;"]")/L$37,"")</f>
        <v>72.58213903288555</v>
      </c>
      <c r="M31" s="17">
        <f t="shared" ref="M31" si="386">IFERROR(L31/L$36,"")</f>
        <v>1.1174758426863359E-2</v>
      </c>
      <c r="N31" s="16">
        <f>IFERROR(CUBEVALUE("ThisWorkbookDataModel","[Measures].[Exp]","[Expenditures].[ProgramGroupTitle].["&amp;$B31&amp;"]","[Expenditures].[SchoolYear].["&amp;RIGHT(N$7,7)&amp;"]","[DistrictBySize].[DistrictGroupTitle].["&amp;Districts!$N$2&amp;"]")/N$37,"")</f>
        <v>79.134751043666796</v>
      </c>
      <c r="O31" s="17">
        <f t="shared" ref="O31" si="387">IFERROR(N31/N$36,"")</f>
        <v>1.1528851014059463E-2</v>
      </c>
      <c r="P31" s="16">
        <f>IFERROR(CUBEVALUE("ThisWorkbookDataModel","[Measures].[Exp]","[Expenditures].[ProgramGroupTitle].["&amp;$B31&amp;"]","[Expenditures].[SchoolYear].["&amp;RIGHT(P$7,7)&amp;"]","[DistrictBySize].[DistrictGroupTitle].["&amp;Districts!$N$2&amp;"]")/P$37,"")</f>
        <v>84.25788241124927</v>
      </c>
      <c r="Q31" s="17">
        <f t="shared" ref="Q31" si="388">IFERROR(P31/P$36,"")</f>
        <v>1.1791800446947286E-2</v>
      </c>
      <c r="R31" s="16">
        <f>IFERROR(CUBEVALUE("ThisWorkbookDataModel","[Measures].[Exp]","[Expenditures].[ProgramGroupTitle].["&amp;$B31&amp;"]","[Expenditures].[SchoolYear].["&amp;RIGHT(R$7,7)&amp;"]","[DistrictBySize].[DistrictGroupTitle].["&amp;Districts!$N$2&amp;"]")/R$37,"")</f>
        <v>87.638644970594939</v>
      </c>
      <c r="S31" s="17">
        <f t="shared" ref="S31" si="389">IFERROR(R31/R$36,"")</f>
        <v>1.1925534606805909E-2</v>
      </c>
      <c r="T31" s="16">
        <f>IFERROR(CUBEVALUE("ThisWorkbookDataModel","[Measures].[Exp]","[Expenditures].[ProgramGroupTitle].["&amp;$B31&amp;"]","[Expenditures].[SchoolYear].["&amp;RIGHT(T$7,7)&amp;"]","[DistrictBySize].[DistrictGroupTitle].["&amp;Districts!$N$2&amp;"]")/T$37,"")</f>
        <v>96.393772530204828</v>
      </c>
      <c r="U31" s="17">
        <f t="shared" ref="U31" si="390">IFERROR(T31/T$36,"")</f>
        <v>1.2724973964439652E-2</v>
      </c>
      <c r="V31" s="16">
        <f>IFERROR(CUBEVALUE("ThisWorkbookDataModel","[Measures].[Exp]","[Expenditures].[ProgramGroupTitle].["&amp;$B31&amp;"]","[Expenditures].[SchoolYear].["&amp;RIGHT(V$7,7)&amp;"]","[DistrictBySize].[DistrictGroupTitle].["&amp;Districts!$N$2&amp;"]")/V$37,"")</f>
        <v>105.73197314451554</v>
      </c>
      <c r="W31" s="17">
        <f t="shared" ref="W31" si="391">IFERROR(V31/V$36,"")</f>
        <v>1.3461265714345227E-2</v>
      </c>
      <c r="X31" s="16">
        <f>IFERROR(CUBEVALUE("ThisWorkbookDataModel","[Measures].[Exp]","[Expenditures].[ProgramGroupTitle].["&amp;$B31&amp;"]","[Expenditures].[SchoolYear].["&amp;RIGHT(X$7,7)&amp;"]","[DistrictBySize].[DistrictGroupTitle].["&amp;Districts!$N$2&amp;"]")/X$37,"")</f>
        <v>111.14302668798298</v>
      </c>
      <c r="Y31" s="17">
        <f t="shared" ref="Y31" si="392">IFERROR(X31/X$36,"")</f>
        <v>1.3569604012361855E-2</v>
      </c>
      <c r="Z31" s="16">
        <f>IFERROR(CUBEVALUE("ThisWorkbookDataModel","[Measures].[Exp]","[Expenditures].[ProgramGroupTitle].["&amp;$B31&amp;"]","[Expenditures].[SchoolYear].["&amp;RIGHT(Z$7,7)&amp;"]","[DistrictBySize].[DistrictGroupTitle].["&amp;Districts!$N$2&amp;"]")/Z$37,"")</f>
        <v>116.88405428158697</v>
      </c>
      <c r="AA31" s="17">
        <f t="shared" ref="AA31" si="393">IFERROR(Z31/Z$36,"")</f>
        <v>1.3435228146367471E-2</v>
      </c>
      <c r="AB31" s="16">
        <f>IFERROR(CUBEVALUE("ThisWorkbookDataModel","[Measures].[Exp]","[Expenditures].[ProgramGroupTitle].["&amp;$B31&amp;"]","[Expenditures].[SchoolYear].["&amp;RIGHT(AB$7,7)&amp;"]","[DistrictBySize].[DistrictGroupTitle].["&amp;Districts!$N$2&amp;"]")/AB$37,"")</f>
        <v>123.93970864415608</v>
      </c>
      <c r="AC31" s="17">
        <f t="shared" ref="AC31" si="394">IFERROR(AB31/AB$36,"")</f>
        <v>1.3376150266728648E-2</v>
      </c>
      <c r="AD31" s="16">
        <f>IFERROR(CUBEVALUE("ThisWorkbookDataModel","[Measures].[Exp]","[Expenditures].[ProgramGroupTitle].["&amp;$B31&amp;"]","[Expenditures].[SchoolYear].["&amp;RIGHT(AD$7,7)&amp;"]","[DistrictBySize].[DistrictGroupTitle].["&amp;Districts!$N$2&amp;"]")/AD$37,"")</f>
        <v>144.98770279746748</v>
      </c>
      <c r="AE31" s="17">
        <f t="shared" ref="AE31" si="395">IFERROR(AD31/AD$36,"")</f>
        <v>1.4775904431599382E-2</v>
      </c>
      <c r="AF31" s="16">
        <f>IFERROR(CUBEVALUE("ThisWorkbookDataModel","[Measures].[Exp]","[Expenditures].[ProgramGroupTitle].["&amp;$B31&amp;"]","[Expenditures].[SchoolYear].["&amp;RIGHT(AF$7,7)&amp;"]","[DistrictBySize].[DistrictGroupTitle].["&amp;Districts!$N$2&amp;"]")/AF$37,"")</f>
        <v>143.4085346500498</v>
      </c>
      <c r="AG31" s="17">
        <f t="shared" ref="AG31" si="396">IFERROR(AF31/AF$36,"")</f>
        <v>1.4999478690133499E-2</v>
      </c>
      <c r="AH31" s="16">
        <f>IFERROR(CUBEVALUE("ThisWorkbookDataModel","[Measures].[Exp]","[Expenditures].[ProgramGroupTitle].["&amp;$B31&amp;"]","[Expenditures].[SchoolYear].["&amp;RIGHT(AH$7,7)&amp;"]","[DistrictBySize].[DistrictGroupTitle].["&amp;Districts!$N$2&amp;"]")/AH$37,"")</f>
        <v>132.43055776074445</v>
      </c>
      <c r="AI31" s="17">
        <f t="shared" ref="AI31" si="397">IFERROR(AH31/AH$36,"")</f>
        <v>1.3547368435904567E-2</v>
      </c>
      <c r="AJ31" s="16">
        <f>IFERROR(CUBEVALUE("ThisWorkbookDataModel","[Measures].[Exp]","[Expenditures].[ProgramGroupTitle].["&amp;$B31&amp;"]","[Expenditures].[SchoolYear].["&amp;RIGHT(AJ$7,7)&amp;"]","[DistrictBySize].[DistrictGroupTitle].["&amp;Districts!$N$2&amp;"]")/AJ$37,"")</f>
        <v>138.38733116349957</v>
      </c>
      <c r="AK31" s="17">
        <f t="shared" ref="AK31" si="398">IFERROR(AJ31/AJ$36,"")</f>
        <v>1.4262647547398918E-2</v>
      </c>
      <c r="AL31" s="16">
        <f>IFERROR(CUBEVALUE("ThisWorkbookDataModel","[Measures].[Exp]","[Expenditures].[ProgramGroupTitle].["&amp;$B31&amp;"]","[Expenditures].[SchoolYear].["&amp;RIGHT(AL$7,7)&amp;"]","[DistrictBySize].[DistrictGroupTitle].["&amp;Districts!$N$2&amp;"]")/AL$37,"")</f>
        <v>136.83876248084181</v>
      </c>
      <c r="AM31" s="17">
        <f t="shared" ref="AM31" si="399">IFERROR(AL31/AL$36,"")</f>
        <v>1.3976078623063938E-2</v>
      </c>
      <c r="AN31" s="16">
        <f>IFERROR(CUBEVALUE("ThisWorkbookDataModel","[Measures].[Exp]","[Expenditures].[ProgramGroupTitle].["&amp;$B31&amp;"]","[Expenditures].[SchoolYear].["&amp;RIGHT(AN$7,7)&amp;"]","[DistrictBySize].[DistrictGroupTitle].["&amp;Districts!$N$2&amp;"]")/AN$37,"")</f>
        <v>138.90175085367127</v>
      </c>
      <c r="AO31" s="17">
        <f t="shared" ref="AO31" si="400">IFERROR(AN31/AN$36,"")</f>
        <v>1.3490872298915739E-2</v>
      </c>
      <c r="AP31" s="16">
        <f>IFERROR(CUBEVALUE("ThisWorkbookDataModel","[Measures].[Exp]","[Expenditures].[ProgramGroupTitle].["&amp;$B31&amp;"]","[Expenditures].[SchoolYear].["&amp;RIGHT(AP$7,7)&amp;"]","[DistrictBySize].[DistrictGroupTitle].["&amp;Districts!$N$2&amp;"]")/AP$37,"")</f>
        <v>147.84527893980086</v>
      </c>
      <c r="AQ31" s="17">
        <f t="shared" ref="AQ31" si="401">IFERROR(AP31/AP$36,"")</f>
        <v>1.394780101771329E-2</v>
      </c>
      <c r="AR31" s="16">
        <f>IFERROR(CUBEVALUE("ThisWorkbookDataModel","[Measures].[Exp]","[Expenditures].[ProgramGroupTitle].["&amp;$B31&amp;"]","[Expenditures].[SchoolYear].["&amp;RIGHT(AR$7,7)&amp;"]","[DistrictBySize].[DistrictGroupTitle].["&amp;Districts!$N$2&amp;"]")/AR$37,"")</f>
        <v>164.41184655919133</v>
      </c>
      <c r="AS31" s="17">
        <f t="shared" ref="AS31" si="402">IFERROR(AR31/AR$36,"")</f>
        <v>1.4533332240172886E-2</v>
      </c>
      <c r="AT31" s="16">
        <f>IFERROR(CUBEVALUE("ThisWorkbookDataModel","[Measures].[Exp]","[Expenditures].[ProgramGroupTitle].["&amp;$B31&amp;"]","[Expenditures].[SchoolYear].["&amp;RIGHT(AT$7,7)&amp;"]","[DistrictBySize].[DistrictGroupTitle].["&amp;Districts!$N$2&amp;"]")/AT$37,"")</f>
        <v>167.10604224210007</v>
      </c>
      <c r="AU31" s="17">
        <f t="shared" ref="AU31" si="403">IFERROR(AT31/AT$36,"")</f>
        <v>1.4139633610942916E-2</v>
      </c>
      <c r="AV31" s="16">
        <f>IFERROR(CUBEVALUE("ThisWorkbookDataModel","[Measures].[Exp]","[Expenditures].[ProgramGroupTitle].["&amp;$B31&amp;"]","[Expenditures].[SchoolYear].["&amp;RIGHT(AV$7,7)&amp;"]","[DistrictBySize].[DistrictGroupTitle].["&amp;Districts!$N$2&amp;"]")/AV$37,"")</f>
        <v>194.63364844867195</v>
      </c>
      <c r="AW31" s="17">
        <f t="shared" ref="AW31" si="404">IFERROR(AV31/AV$36,"")</f>
        <v>1.5236767429072096E-2</v>
      </c>
      <c r="AX31" s="16">
        <f>IFERROR(CUBEVALUE("ThisWorkbookDataModel","[Measures].[Exp]","[Expenditures].[ProgramGroupTitle].["&amp;$B31&amp;"]","[Expenditures].[SchoolYear].["&amp;RIGHT(AX$7,7)&amp;"]","[DistrictBySize].[DistrictGroupTitle].["&amp;Districts!$N$2&amp;"]")/AX$37,"")</f>
        <v>231.76462293544486</v>
      </c>
      <c r="AY31" s="17">
        <f t="shared" ref="AY31" si="405">IFERROR(AX31/AX$36,"")</f>
        <v>1.631894613545426E-2</v>
      </c>
      <c r="AZ31" s="16">
        <f>IFERROR(CUBEVALUE("ThisWorkbookDataModel","[Measures].[Exp]","[Expenditures].[ProgramGroupTitle].["&amp;$B31&amp;"]","[Expenditures].[SchoolYear].["&amp;RIGHT(AZ$7,7)&amp;"]","[DistrictBySize].[DistrictGroupTitle].["&amp;Districts!$N$2&amp;"]")/AZ$37,"")</f>
        <v>225.41451819143253</v>
      </c>
      <c r="BA31" s="17">
        <f t="shared" ref="BA31" si="406">IFERROR(AZ31/AZ$36,"")</f>
        <v>1.5397810395899148E-2</v>
      </c>
      <c r="BB31" s="16" vm="426">
        <f>IFERROR(CUBEVALUE("ThisWorkbookDataModel","[Measures].[Exp]","[Expenditures].[ProgramGroupTitle].["&amp;$B31&amp;"]","[Expenditures].[SchoolYear].["&amp;RIGHT(BB$7,7)&amp;"]","[DistrictBySize].[DistrictGroupTitle].["&amp;Districts!$N$2&amp;"]"),"")</f>
        <v>23829105.010000002</v>
      </c>
      <c r="BC31" s="17">
        <f t="shared" ref="BC31" si="407">IFERROR(BB31/BB$36,"")</f>
        <v>1.5387052338306772E-2</v>
      </c>
      <c r="BD31" s="16" vm="458">
        <f>IFERROR(CUBEVALUE("ThisWorkbookDataModel","[Measures].[Exp]","[Expenditures].[ProgramGroupTitle].["&amp;$B31&amp;"]","[Expenditures].[SchoolYear].["&amp;RIGHT(BD$7,7)&amp;"]","[DistrictBySize].[DistrictGroupTitle].["&amp;Districts!$N$2&amp;"]"),"")</f>
        <v>24945370.980000004</v>
      </c>
      <c r="BE31" s="17">
        <f t="shared" ref="BE31" si="408">IFERROR(BD31/BD$36,"")</f>
        <v>1.4737731156576041E-2</v>
      </c>
      <c r="BF31" s="16" vm="486">
        <f>IFERROR(CUBEVALUE("ThisWorkbookDataModel","[Measures].[Exp]","[Expenditures].[ProgramGroupTitle].["&amp;$B31&amp;"]","[Expenditures].[SchoolYear].["&amp;RIGHT(BF$7,7)&amp;"]","[DistrictBySize].[DistrictGroupTitle].["&amp;Districts!$N$2&amp;"]"),"")</f>
        <v>27017494.619999997</v>
      </c>
      <c r="BG31" s="17">
        <f t="shared" ref="BG31" si="409">IFERROR(BF31/BF$36,"")</f>
        <v>1.4862466395912575E-2</v>
      </c>
      <c r="BH31" s="16" vm="513">
        <f>IFERROR(CUBEVALUE("ThisWorkbookDataModel","[Measures].[Exp]","[Expenditures].[ProgramGroupTitle].["&amp;$B31&amp;"]","[Expenditures].[SchoolYear].["&amp;RIGHT(BH$7,7)&amp;"]","[DistrictBySize].[DistrictGroupTitle].["&amp;Districts!$N$2&amp;"]"),"")</f>
        <v>29010382.610000003</v>
      </c>
      <c r="BI31" s="43">
        <f t="shared" ref="BI31" si="410">IFERROR(BH31/BH$36,"")</f>
        <v>1.5491587329952141E-2</v>
      </c>
      <c r="BJ31" s="16" vm="532">
        <f>IFERROR(CUBEVALUE("ThisWorkbookDataModel","[Measures].[Exp]","[Expenditures].[ProgramGroupTitle].["&amp;$B31&amp;"]","[Expenditures].[SchoolYear].["&amp;RIGHT(BJ$7,7)&amp;"]","[DistrictBySize].[DistrictGroupTitle].["&amp;Districts!$N$2&amp;"]"),"")</f>
        <v>31915569</v>
      </c>
      <c r="BK31" s="43">
        <f t="shared" si="302"/>
        <v>1.6233418671645773E-2</v>
      </c>
      <c r="BM31" s="25"/>
      <c r="BN31"/>
    </row>
    <row r="32" spans="2:66" ht="14.25" customHeight="1" x14ac:dyDescent="0.25">
      <c r="B32" s="59" t="str">
        <f t="shared" si="273"/>
        <v>Other Instructional Programs</v>
      </c>
      <c r="D32" s="16">
        <f>IFERROR(CUBEVALUE("ThisWorkbookDataModel","[Measures].[Exp]","[Expenditures].[ProgramGroupTitle].["&amp;$B32&amp;"]","[Expenditures].[SchoolYear].["&amp;RIGHT(D$7,7)&amp;"]","[DistrictBySize].[DistrictGroupTitle].["&amp;Districts!$N$2&amp;"]")/D$37,"")</f>
        <v>128.21978068754217</v>
      </c>
      <c r="E32" s="17">
        <f t="shared" si="274"/>
        <v>2.2493415595884851E-2</v>
      </c>
      <c r="F32" s="16">
        <f>IFERROR(CUBEVALUE("ThisWorkbookDataModel","[Measures].[Exp]","[Expenditures].[ProgramGroupTitle].["&amp;$B32&amp;"]","[Expenditures].[SchoolYear].["&amp;RIGHT(F$7,7)&amp;"]","[DistrictBySize].[DistrictGroupTitle].["&amp;Districts!$N$2&amp;"]")/F$37,"")</f>
        <v>143.36109724120482</v>
      </c>
      <c r="G32" s="17">
        <f t="shared" si="274"/>
        <v>2.4682367706537207E-2</v>
      </c>
      <c r="H32" s="16">
        <f>IFERROR(CUBEVALUE("ThisWorkbookDataModel","[Measures].[Exp]","[Expenditures].[ProgramGroupTitle].["&amp;$B32&amp;"]","[Expenditures].[SchoolYear].["&amp;RIGHT(H$7,7)&amp;"]","[DistrictBySize].[DistrictGroupTitle].["&amp;Districts!$N$2&amp;"]")/H$37,"")</f>
        <v>147.60654382806467</v>
      </c>
      <c r="I32" s="17">
        <f t="shared" ref="I32" si="411">IFERROR(H32/H$36,"")</f>
        <v>2.4232039074991548E-2</v>
      </c>
      <c r="J32" s="16">
        <f>IFERROR(CUBEVALUE("ThisWorkbookDataModel","[Measures].[Exp]","[Expenditures].[ProgramGroupTitle].["&amp;$B32&amp;"]","[Expenditures].[SchoolYear].["&amp;RIGHT(J$7,7)&amp;"]","[DistrictBySize].[DistrictGroupTitle].["&amp;Districts!$N$2&amp;"]")/J$37,"")</f>
        <v>153.60670694366638</v>
      </c>
      <c r="K32" s="17">
        <f t="shared" ref="K32" si="412">IFERROR(J32/J$36,"")</f>
        <v>2.4788186430139882E-2</v>
      </c>
      <c r="L32" s="16">
        <f>IFERROR(CUBEVALUE("ThisWorkbookDataModel","[Measures].[Exp]","[Expenditures].[ProgramGroupTitle].["&amp;$B32&amp;"]","[Expenditures].[SchoolYear].["&amp;RIGHT(L$7,7)&amp;"]","[DistrictBySize].[DistrictGroupTitle].["&amp;Districts!$N$2&amp;"]")/L$37,"")</f>
        <v>145.13184287584392</v>
      </c>
      <c r="M32" s="17">
        <f t="shared" ref="M32" si="413">IFERROR(L32/L$36,"")</f>
        <v>2.2344523126388353E-2</v>
      </c>
      <c r="N32" s="16">
        <f>IFERROR(CUBEVALUE("ThisWorkbookDataModel","[Measures].[Exp]","[Expenditures].[ProgramGroupTitle].["&amp;$B32&amp;"]","[Expenditures].[SchoolYear].["&amp;RIGHT(N$7,7)&amp;"]","[DistrictBySize].[DistrictGroupTitle].["&amp;Districts!$N$2&amp;"]")/N$37,"")</f>
        <v>225.88411869616991</v>
      </c>
      <c r="O32" s="17">
        <f t="shared" ref="O32" si="414">IFERROR(N32/N$36,"")</f>
        <v>3.2908226999454004E-2</v>
      </c>
      <c r="P32" s="16">
        <f>IFERROR(CUBEVALUE("ThisWorkbookDataModel","[Measures].[Exp]","[Expenditures].[ProgramGroupTitle].["&amp;$B32&amp;"]","[Expenditures].[SchoolYear].["&amp;RIGHT(P$7,7)&amp;"]","[DistrictBySize].[DistrictGroupTitle].["&amp;Districts!$N$2&amp;"]")/P$37,"")</f>
        <v>336.1098250024786</v>
      </c>
      <c r="Q32" s="17">
        <f t="shared" ref="Q32" si="415">IFERROR(P32/P$36,"")</f>
        <v>4.7038210209736482E-2</v>
      </c>
      <c r="R32" s="16">
        <f>IFERROR(CUBEVALUE("ThisWorkbookDataModel","[Measures].[Exp]","[Expenditures].[ProgramGroupTitle].["&amp;$B32&amp;"]","[Expenditures].[SchoolYear].["&amp;RIGHT(R$7,7)&amp;"]","[DistrictBySize].[DistrictGroupTitle].["&amp;Districts!$N$2&amp;"]")/R$37,"")</f>
        <v>315.444524598898</v>
      </c>
      <c r="S32" s="17">
        <f t="shared" ref="S32" si="416">IFERROR(R32/R$36,"")</f>
        <v>4.2924495191519599E-2</v>
      </c>
      <c r="T32" s="16">
        <f>IFERROR(CUBEVALUE("ThisWorkbookDataModel","[Measures].[Exp]","[Expenditures].[ProgramGroupTitle].["&amp;$B32&amp;"]","[Expenditures].[SchoolYear].["&amp;RIGHT(T$7,7)&amp;"]","[DistrictBySize].[DistrictGroupTitle].["&amp;Districts!$N$2&amp;"]")/T$37,"")</f>
        <v>285.76067574194536</v>
      </c>
      <c r="U32" s="17">
        <f t="shared" ref="U32" si="417">IFERROR(T32/T$36,"")</f>
        <v>3.7723361825448928E-2</v>
      </c>
      <c r="V32" s="16">
        <f>IFERROR(CUBEVALUE("ThisWorkbookDataModel","[Measures].[Exp]","[Expenditures].[ProgramGroupTitle].["&amp;$B32&amp;"]","[Expenditures].[SchoolYear].["&amp;RIGHT(V$7,7)&amp;"]","[DistrictBySize].[DistrictGroupTitle].["&amp;Districts!$N$2&amp;"]")/V$37,"")</f>
        <v>321.93015200658351</v>
      </c>
      <c r="W32" s="17">
        <f t="shared" ref="W32" si="418">IFERROR(V32/V$36,"")</f>
        <v>4.0986535943077301E-2</v>
      </c>
      <c r="X32" s="16">
        <f>IFERROR(CUBEVALUE("ThisWorkbookDataModel","[Measures].[Exp]","[Expenditures].[ProgramGroupTitle].["&amp;$B32&amp;"]","[Expenditures].[SchoolYear].["&amp;RIGHT(X$7,7)&amp;"]","[DistrictBySize].[DistrictGroupTitle].["&amp;Districts!$N$2&amp;"]")/X$37,"")</f>
        <v>367.00358427001436</v>
      </c>
      <c r="Y32" s="17">
        <f t="shared" ref="Y32" si="419">IFERROR(X32/X$36,"")</f>
        <v>4.480796913730286E-2</v>
      </c>
      <c r="Z32" s="16">
        <f>IFERROR(CUBEVALUE("ThisWorkbookDataModel","[Measures].[Exp]","[Expenditures].[ProgramGroupTitle].["&amp;$B32&amp;"]","[Expenditures].[SchoolYear].["&amp;RIGHT(Z$7,7)&amp;"]","[DistrictBySize].[DistrictGroupTitle].["&amp;Districts!$N$2&amp;"]")/Z$37,"")</f>
        <v>453.66721745133594</v>
      </c>
      <c r="AA32" s="17">
        <f t="shared" ref="AA32" si="420">IFERROR(Z32/Z$36,"")</f>
        <v>5.2146741541857861E-2</v>
      </c>
      <c r="AB32" s="16">
        <f>IFERROR(CUBEVALUE("ThisWorkbookDataModel","[Measures].[Exp]","[Expenditures].[ProgramGroupTitle].["&amp;$B32&amp;"]","[Expenditures].[SchoolYear].["&amp;RIGHT(AB$7,7)&amp;"]","[DistrictBySize].[DistrictGroupTitle].["&amp;Districts!$N$2&amp;"]")/AB$37,"")</f>
        <v>509.37555088662333</v>
      </c>
      <c r="AC32" s="17">
        <f t="shared" ref="AC32" si="421">IFERROR(AB32/AB$36,"")</f>
        <v>5.4974180473663904E-2</v>
      </c>
      <c r="AD32" s="16">
        <f>IFERROR(CUBEVALUE("ThisWorkbookDataModel","[Measures].[Exp]","[Expenditures].[ProgramGroupTitle].["&amp;$B32&amp;"]","[Expenditures].[SchoolYear].["&amp;RIGHT(AD$7,7)&amp;"]","[DistrictBySize].[DistrictGroupTitle].["&amp;Districts!$N$2&amp;"]")/AD$37,"")</f>
        <v>494.8114988025352</v>
      </c>
      <c r="AE32" s="17">
        <f t="shared" ref="AE32" si="422">IFERROR(AD32/AD$36,"")</f>
        <v>5.0426948471456297E-2</v>
      </c>
      <c r="AF32" s="16">
        <f>IFERROR(CUBEVALUE("ThisWorkbookDataModel","[Measures].[Exp]","[Expenditures].[ProgramGroupTitle].["&amp;$B32&amp;"]","[Expenditures].[SchoolYear].["&amp;RIGHT(AF$7,7)&amp;"]","[DistrictBySize].[DistrictGroupTitle].["&amp;Districts!$N$2&amp;"]")/AF$37,"")</f>
        <v>132.75669548579066</v>
      </c>
      <c r="AG32" s="17">
        <f t="shared" ref="AG32" si="423">IFERROR(AF32/AF$36,"")</f>
        <v>1.3885374603198119E-2</v>
      </c>
      <c r="AH32" s="16">
        <f>IFERROR(CUBEVALUE("ThisWorkbookDataModel","[Measures].[Exp]","[Expenditures].[ProgramGroupTitle].["&amp;$B32&amp;"]","[Expenditures].[SchoolYear].["&amp;RIGHT(AH$7,7)&amp;"]","[DistrictBySize].[DistrictGroupTitle].["&amp;Districts!$N$2&amp;"]")/AH$37,"")</f>
        <v>114.42923567706644</v>
      </c>
      <c r="AI32" s="17">
        <f t="shared" ref="AI32" si="424">IFERROR(AH32/AH$36,"")</f>
        <v>1.1705870924117599E-2</v>
      </c>
      <c r="AJ32" s="16">
        <f>IFERROR(CUBEVALUE("ThisWorkbookDataModel","[Measures].[Exp]","[Expenditures].[ProgramGroupTitle].["&amp;$B32&amp;"]","[Expenditures].[SchoolYear].["&amp;RIGHT(AJ$7,7)&amp;"]","[DistrictBySize].[DistrictGroupTitle].["&amp;Districts!$N$2&amp;"]")/AJ$37,"")</f>
        <v>105.29846381029749</v>
      </c>
      <c r="AK32" s="17">
        <f t="shared" ref="AK32" si="425">IFERROR(AJ32/AJ$36,"")</f>
        <v>1.0852401473328872E-2</v>
      </c>
      <c r="AL32" s="16">
        <f>IFERROR(CUBEVALUE("ThisWorkbookDataModel","[Measures].[Exp]","[Expenditures].[ProgramGroupTitle].["&amp;$B32&amp;"]","[Expenditures].[SchoolYear].["&amp;RIGHT(AL$7,7)&amp;"]","[DistrictBySize].[DistrictGroupTitle].["&amp;Districts!$N$2&amp;"]")/AL$37,"")</f>
        <v>100.10967415215555</v>
      </c>
      <c r="AM32" s="17">
        <f t="shared" ref="AM32" si="426">IFERROR(AL32/AL$36,"")</f>
        <v>1.0224739331998309E-2</v>
      </c>
      <c r="AN32" s="16">
        <f>IFERROR(CUBEVALUE("ThisWorkbookDataModel","[Measures].[Exp]","[Expenditures].[ProgramGroupTitle].["&amp;$B32&amp;"]","[Expenditures].[SchoolYear].["&amp;RIGHT(AN$7,7)&amp;"]","[DistrictBySize].[DistrictGroupTitle].["&amp;Districts!$N$2&amp;"]")/AN$37,"")</f>
        <v>102.04982052685514</v>
      </c>
      <c r="AO32" s="17">
        <f t="shared" ref="AO32" si="427">IFERROR(AN32/AN$36,"")</f>
        <v>9.9116180206067182E-3</v>
      </c>
      <c r="AP32" s="16">
        <f>IFERROR(CUBEVALUE("ThisWorkbookDataModel","[Measures].[Exp]","[Expenditures].[ProgramGroupTitle].["&amp;$B32&amp;"]","[Expenditures].[SchoolYear].["&amp;RIGHT(AP$7,7)&amp;"]","[DistrictBySize].[DistrictGroupTitle].["&amp;Districts!$N$2&amp;"]")/AP$37,"")</f>
        <v>108.03076551601461</v>
      </c>
      <c r="AQ32" s="17">
        <f t="shared" ref="AQ32" si="428">IFERROR(AP32/AP$36,"")</f>
        <v>1.0191678976926579E-2</v>
      </c>
      <c r="AR32" s="16">
        <f>IFERROR(CUBEVALUE("ThisWorkbookDataModel","[Measures].[Exp]","[Expenditures].[ProgramGroupTitle].["&amp;$B32&amp;"]","[Expenditures].[SchoolYear].["&amp;RIGHT(AR$7,7)&amp;"]","[DistrictBySize].[DistrictGroupTitle].["&amp;Districts!$N$2&amp;"]")/AR$37,"")</f>
        <v>109.56362101960278</v>
      </c>
      <c r="AS32" s="17">
        <f t="shared" ref="AS32" si="429">IFERROR(AR32/AR$36,"")</f>
        <v>9.6849742828051637E-3</v>
      </c>
      <c r="AT32" s="16">
        <f>IFERROR(CUBEVALUE("ThisWorkbookDataModel","[Measures].[Exp]","[Expenditures].[ProgramGroupTitle].["&amp;$B32&amp;"]","[Expenditures].[SchoolYear].["&amp;RIGHT(AT$7,7)&amp;"]","[DistrictBySize].[DistrictGroupTitle].["&amp;Districts!$N$2&amp;"]")/AT$37,"")</f>
        <v>104.09383820664071</v>
      </c>
      <c r="AU32" s="17">
        <f t="shared" ref="AU32" si="430">IFERROR(AT32/AT$36,"")</f>
        <v>8.807872615798561E-3</v>
      </c>
      <c r="AV32" s="16">
        <f>IFERROR(CUBEVALUE("ThisWorkbookDataModel","[Measures].[Exp]","[Expenditures].[ProgramGroupTitle].["&amp;$B32&amp;"]","[Expenditures].[SchoolYear].["&amp;RIGHT(AV$7,7)&amp;"]","[DistrictBySize].[DistrictGroupTitle].["&amp;Districts!$N$2&amp;"]")/AV$37,"")</f>
        <v>123.96429322073877</v>
      </c>
      <c r="AW32" s="17">
        <f t="shared" ref="AW32" si="431">IFERROR(AV32/AV$36,"")</f>
        <v>9.7044633359570729E-3</v>
      </c>
      <c r="AX32" s="16">
        <f>IFERROR(CUBEVALUE("ThisWorkbookDataModel","[Measures].[Exp]","[Expenditures].[ProgramGroupTitle].["&amp;$B32&amp;"]","[Expenditures].[SchoolYear].["&amp;RIGHT(AX$7,7)&amp;"]","[DistrictBySize].[DistrictGroupTitle].["&amp;Districts!$N$2&amp;"]")/AX$37,"")</f>
        <v>130.6878715035495</v>
      </c>
      <c r="AY32" s="17">
        <f t="shared" ref="AY32" si="432">IFERROR(AX32/AX$36,"")</f>
        <v>9.2019580409285571E-3</v>
      </c>
      <c r="AZ32" s="16">
        <f>IFERROR(CUBEVALUE("ThisWorkbookDataModel","[Measures].[Exp]","[Expenditures].[ProgramGroupTitle].["&amp;$B32&amp;"]","[Expenditures].[SchoolYear].["&amp;RIGHT(AZ$7,7)&amp;"]","[DistrictBySize].[DistrictGroupTitle].["&amp;Districts!$N$2&amp;"]")/AZ$37,"")</f>
        <v>123.50027672384726</v>
      </c>
      <c r="BA32" s="17">
        <f t="shared" ref="BA32" si="433">IFERROR(AZ32/AZ$36,"")</f>
        <v>8.4361640061707144E-3</v>
      </c>
      <c r="BB32" s="16" vm="428">
        <f>IFERROR(CUBEVALUE("ThisWorkbookDataModel","[Measures].[Exp]","[Expenditures].[ProgramGroupTitle].["&amp;$B32&amp;"]","[Expenditures].[SchoolYear].["&amp;RIGHT(BB$7,7)&amp;"]","[DistrictBySize].[DistrictGroupTitle].["&amp;Districts!$N$2&amp;"]"),"")</f>
        <v>13809938.069999997</v>
      </c>
      <c r="BC32" s="17">
        <f t="shared" ref="BC32" si="434">IFERROR(BB32/BB$36,"")</f>
        <v>8.9174242919610649E-3</v>
      </c>
      <c r="BD32" s="16" vm="443">
        <f>IFERROR(CUBEVALUE("ThisWorkbookDataModel","[Measures].[Exp]","[Expenditures].[ProgramGroupTitle].["&amp;$B32&amp;"]","[Expenditures].[SchoolYear].["&amp;RIGHT(BD$7,7)&amp;"]","[DistrictBySize].[DistrictGroupTitle].["&amp;Districts!$N$2&amp;"]"),"")</f>
        <v>12572165.979999999</v>
      </c>
      <c r="BE32" s="17">
        <f t="shared" ref="BE32" si="435">IFERROR(BD32/BD$36,"")</f>
        <v>7.4276386756342121E-3</v>
      </c>
      <c r="BF32" s="16" vm="496">
        <f>IFERROR(CUBEVALUE("ThisWorkbookDataModel","[Measures].[Exp]","[Expenditures].[ProgramGroupTitle].["&amp;$B32&amp;"]","[Expenditures].[SchoolYear].["&amp;RIGHT(BF$7,7)&amp;"]","[DistrictBySize].[DistrictGroupTitle].["&amp;Districts!$N$2&amp;"]"),"")</f>
        <v>12342106.210000001</v>
      </c>
      <c r="BG32" s="17">
        <f t="shared" ref="BG32" si="436">IFERROR(BF32/BF$36,"")</f>
        <v>6.7894577710073747E-3</v>
      </c>
      <c r="BH32" s="16" vm="500">
        <f>IFERROR(CUBEVALUE("ThisWorkbookDataModel","[Measures].[Exp]","[Expenditures].[ProgramGroupTitle].["&amp;$B32&amp;"]","[Expenditures].[SchoolYear].["&amp;RIGHT(BH$7,7)&amp;"]","[DistrictBySize].[DistrictGroupTitle].["&amp;Districts!$N$2&amp;"]"),"")</f>
        <v>14730524.039999997</v>
      </c>
      <c r="BI32" s="43">
        <f t="shared" ref="BI32" si="437">IFERROR(BH32/BH$36,"")</f>
        <v>7.8661216795864724E-3</v>
      </c>
      <c r="BJ32" s="16" vm="537">
        <f>IFERROR(CUBEVALUE("ThisWorkbookDataModel","[Measures].[Exp]","[Expenditures].[ProgramGroupTitle].["&amp;$B32&amp;"]","[Expenditures].[SchoolYear].["&amp;RIGHT(BJ$7,7)&amp;"]","[DistrictBySize].[DistrictGroupTitle].["&amp;Districts!$N$2&amp;"]"),"")</f>
        <v>34506813</v>
      </c>
      <c r="BK32" s="43">
        <f t="shared" si="302"/>
        <v>1.7551419573725573E-2</v>
      </c>
      <c r="BM32" s="25"/>
      <c r="BN32"/>
    </row>
    <row r="33" spans="2:63" ht="14.25" customHeight="1" x14ac:dyDescent="0.15">
      <c r="B33" s="59" t="str">
        <f t="shared" si="273"/>
        <v>Community Services</v>
      </c>
      <c r="D33" s="16">
        <f>IFERROR(CUBEVALUE("ThisWorkbookDataModel","[Measures].[Exp]","[Expenditures].[ProgramGroupTitle].["&amp;$B33&amp;"]","[Expenditures].[SchoolYear].["&amp;RIGHT(D$7,7)&amp;"]","[DistrictBySize].[DistrictGroupTitle].["&amp;Districts!$N$2&amp;"]")/D$37,"")</f>
        <v>14.645662222978956</v>
      </c>
      <c r="E33" s="17">
        <f t="shared" si="274"/>
        <v>2.5692679030640702E-3</v>
      </c>
      <c r="F33" s="16">
        <f>IFERROR(CUBEVALUE("ThisWorkbookDataModel","[Measures].[Exp]","[Expenditures].[ProgramGroupTitle].["&amp;$B33&amp;"]","[Expenditures].[SchoolYear].["&amp;RIGHT(F$7,7)&amp;"]","[DistrictBySize].[DistrictGroupTitle].["&amp;Districts!$N$2&amp;"]")/F$37,"")</f>
        <v>19.579422292188063</v>
      </c>
      <c r="G33" s="17">
        <f t="shared" si="274"/>
        <v>3.3709737843611942E-3</v>
      </c>
      <c r="H33" s="16">
        <f>IFERROR(CUBEVALUE("ThisWorkbookDataModel","[Measures].[Exp]","[Expenditures].[ProgramGroupTitle].["&amp;$B33&amp;"]","[Expenditures].[SchoolYear].["&amp;RIGHT(H$7,7)&amp;"]","[DistrictBySize].[DistrictGroupTitle].["&amp;Districts!$N$2&amp;"]")/H$37,"")</f>
        <v>19.691467008231541</v>
      </c>
      <c r="I33" s="17">
        <f t="shared" ref="I33" si="438">IFERROR(H33/H$36,"")</f>
        <v>3.2326778041980651E-3</v>
      </c>
      <c r="J33" s="16">
        <f>IFERROR(CUBEVALUE("ThisWorkbookDataModel","[Measures].[Exp]","[Expenditures].[ProgramGroupTitle].["&amp;$B33&amp;"]","[Expenditures].[SchoolYear].["&amp;RIGHT(J$7,7)&amp;"]","[DistrictBySize].[DistrictGroupTitle].["&amp;Districts!$N$2&amp;"]")/J$37,"")</f>
        <v>21.520303617183991</v>
      </c>
      <c r="K33" s="17">
        <f t="shared" ref="K33" si="439">IFERROR(J33/J$36,"")</f>
        <v>3.4728255602250965E-3</v>
      </c>
      <c r="L33" s="16">
        <f>IFERROR(CUBEVALUE("ThisWorkbookDataModel","[Measures].[Exp]","[Expenditures].[ProgramGroupTitle].["&amp;$B33&amp;"]","[Expenditures].[SchoolYear].["&amp;RIGHT(L$7,7)&amp;"]","[DistrictBySize].[DistrictGroupTitle].["&amp;Districts!$N$2&amp;"]")/L$37,"")</f>
        <v>22.090632853466101</v>
      </c>
      <c r="M33" s="17">
        <f t="shared" ref="M33" si="440">IFERROR(L33/L$36,"")</f>
        <v>3.4010775780825169E-3</v>
      </c>
      <c r="N33" s="16">
        <f>IFERROR(CUBEVALUE("ThisWorkbookDataModel","[Measures].[Exp]","[Expenditures].[ProgramGroupTitle].["&amp;$B33&amp;"]","[Expenditures].[SchoolYear].["&amp;RIGHT(N$7,7)&amp;"]","[DistrictBySize].[DistrictGroupTitle].["&amp;Districts!$N$2&amp;"]")/N$37,"")</f>
        <v>26.460789718312338</v>
      </c>
      <c r="O33" s="17">
        <f t="shared" ref="O33" si="441">IFERROR(N33/N$36,"")</f>
        <v>3.8549751955173905E-3</v>
      </c>
      <c r="P33" s="16">
        <f>IFERROR(CUBEVALUE("ThisWorkbookDataModel","[Measures].[Exp]","[Expenditures].[ProgramGroupTitle].["&amp;$B33&amp;"]","[Expenditures].[SchoolYear].["&amp;RIGHT(P$7,7)&amp;"]","[DistrictBySize].[DistrictGroupTitle].["&amp;Districts!$N$2&amp;"]")/P$37,"")</f>
        <v>30.208330001286456</v>
      </c>
      <c r="Q33" s="17">
        <f t="shared" ref="Q33" si="442">IFERROR(P33/P$36,"")</f>
        <v>4.22762344622066E-3</v>
      </c>
      <c r="R33" s="16">
        <f>IFERROR(CUBEVALUE("ThisWorkbookDataModel","[Measures].[Exp]","[Expenditures].[ProgramGroupTitle].["&amp;$B33&amp;"]","[Expenditures].[SchoolYear].["&amp;RIGHT(R$7,7)&amp;"]","[DistrictBySize].[DistrictGroupTitle].["&amp;Districts!$N$2&amp;"]")/R$37,"")</f>
        <v>25.310289575194346</v>
      </c>
      <c r="S33" s="17">
        <f t="shared" ref="S33" si="443">IFERROR(R33/R$36,"")</f>
        <v>3.4441282648600261E-3</v>
      </c>
      <c r="T33" s="16">
        <f>IFERROR(CUBEVALUE("ThisWorkbookDataModel","[Measures].[Exp]","[Expenditures].[ProgramGroupTitle].["&amp;$B33&amp;"]","[Expenditures].[SchoolYear].["&amp;RIGHT(T$7,7)&amp;"]","[DistrictBySize].[DistrictGroupTitle].["&amp;Districts!$N$2&amp;"]")/T$37,"")</f>
        <v>20.583713684913818</v>
      </c>
      <c r="U33" s="17">
        <f t="shared" ref="U33" si="444">IFERROR(T33/T$36,"")</f>
        <v>2.7172628880142028E-3</v>
      </c>
      <c r="V33" s="16">
        <f>IFERROR(CUBEVALUE("ThisWorkbookDataModel","[Measures].[Exp]","[Expenditures].[ProgramGroupTitle].["&amp;$B33&amp;"]","[Expenditures].[SchoolYear].["&amp;RIGHT(V$7,7)&amp;"]","[DistrictBySize].[DistrictGroupTitle].["&amp;Districts!$N$2&amp;"]")/V$37,"")</f>
        <v>21.182510649070384</v>
      </c>
      <c r="W33" s="17">
        <f t="shared" ref="W33" si="445">IFERROR(V33/V$36,"")</f>
        <v>2.6968512538241098E-3</v>
      </c>
      <c r="X33" s="16">
        <f>IFERROR(CUBEVALUE("ThisWorkbookDataModel","[Measures].[Exp]","[Expenditures].[ProgramGroupTitle].["&amp;$B33&amp;"]","[Expenditures].[SchoolYear].["&amp;RIGHT(X$7,7)&amp;"]","[DistrictBySize].[DistrictGroupTitle].["&amp;Districts!$N$2&amp;"]")/X$37,"")</f>
        <v>17.901475286965134</v>
      </c>
      <c r="Y33" s="17">
        <f t="shared" ref="Y33" si="446">IFERROR(X33/X$36,"")</f>
        <v>2.1856155812919145E-3</v>
      </c>
      <c r="Z33" s="16">
        <f>IFERROR(CUBEVALUE("ThisWorkbookDataModel","[Measures].[Exp]","[Expenditures].[ProgramGroupTitle].["&amp;$B33&amp;"]","[Expenditures].[SchoolYear].["&amp;RIGHT(Z$7,7)&amp;"]","[DistrictBySize].[DistrictGroupTitle].["&amp;Districts!$N$2&amp;"]")/Z$37,"")</f>
        <v>21.316294269684015</v>
      </c>
      <c r="AA33" s="17">
        <f t="shared" ref="AA33" si="447">IFERROR(Z33/Z$36,"")</f>
        <v>2.4501997172203319E-3</v>
      </c>
      <c r="AB33" s="16">
        <f>IFERROR(CUBEVALUE("ThisWorkbookDataModel","[Measures].[Exp]","[Expenditures].[ProgramGroupTitle].["&amp;$B33&amp;"]","[Expenditures].[SchoolYear].["&amp;RIGHT(AB$7,7)&amp;"]","[DistrictBySize].[DistrictGroupTitle].["&amp;Districts!$N$2&amp;"]")/AB$37,"")</f>
        <v>38.826362163457738</v>
      </c>
      <c r="AC33" s="17">
        <f t="shared" ref="AC33" si="448">IFERROR(AB33/AB$36,"")</f>
        <v>4.1903217321571963E-3</v>
      </c>
      <c r="AD33" s="16">
        <f>IFERROR(CUBEVALUE("ThisWorkbookDataModel","[Measures].[Exp]","[Expenditures].[ProgramGroupTitle].["&amp;$B33&amp;"]","[Expenditures].[SchoolYear].["&amp;RIGHT(AD$7,7)&amp;"]","[DistrictBySize].[DistrictGroupTitle].["&amp;Districts!$N$2&amp;"]")/AD$37,"")</f>
        <v>34.864612023894402</v>
      </c>
      <c r="AE33" s="17">
        <f t="shared" ref="AE33" si="449">IFERROR(AD33/AD$36,"")</f>
        <v>3.5531025415960499E-3</v>
      </c>
      <c r="AF33" s="16">
        <f>IFERROR(CUBEVALUE("ThisWorkbookDataModel","[Measures].[Exp]","[Expenditures].[ProgramGroupTitle].["&amp;$B33&amp;"]","[Expenditures].[SchoolYear].["&amp;RIGHT(AF$7,7)&amp;"]","[DistrictBySize].[DistrictGroupTitle].["&amp;Districts!$N$2&amp;"]")/AF$37,"")</f>
        <v>32.057812552744267</v>
      </c>
      <c r="AG33" s="17">
        <f t="shared" ref="AG33" si="450">IFERROR(AF33/AF$36,"")</f>
        <v>3.3530115722231516E-3</v>
      </c>
      <c r="AH33" s="16">
        <f>IFERROR(CUBEVALUE("ThisWorkbookDataModel","[Measures].[Exp]","[Expenditures].[ProgramGroupTitle].["&amp;$B33&amp;"]","[Expenditures].[SchoolYear].["&amp;RIGHT(AH$7,7)&amp;"]","[DistrictBySize].[DistrictGroupTitle].["&amp;Districts!$N$2&amp;"]")/AH$37,"")</f>
        <v>31.735262216351785</v>
      </c>
      <c r="AI33" s="17">
        <f t="shared" ref="AI33" si="451">IFERROR(AH33/AH$36,"")</f>
        <v>3.246450795983887E-3</v>
      </c>
      <c r="AJ33" s="16">
        <f>IFERROR(CUBEVALUE("ThisWorkbookDataModel","[Measures].[Exp]","[Expenditures].[ProgramGroupTitle].["&amp;$B33&amp;"]","[Expenditures].[SchoolYear].["&amp;RIGHT(AJ$7,7)&amp;"]","[DistrictBySize].[DistrictGroupTitle].["&amp;Districts!$N$2&amp;"]")/AJ$37,"")</f>
        <v>32.407526166946475</v>
      </c>
      <c r="AK33" s="17">
        <f t="shared" ref="AK33" si="452">IFERROR(AJ33/AJ$36,"")</f>
        <v>3.3400248398184136E-3</v>
      </c>
      <c r="AL33" s="16">
        <f>IFERROR(CUBEVALUE("ThisWorkbookDataModel","[Measures].[Exp]","[Expenditures].[ProgramGroupTitle].["&amp;$B33&amp;"]","[Expenditures].[SchoolYear].["&amp;RIGHT(AL$7,7)&amp;"]","[DistrictBySize].[DistrictGroupTitle].["&amp;Districts!$N$2&amp;"]")/AL$37,"")</f>
        <v>33.751805170020539</v>
      </c>
      <c r="AM33" s="17">
        <f t="shared" ref="AM33" si="453">IFERROR(AL33/AL$36,"")</f>
        <v>3.44725335259142E-3</v>
      </c>
      <c r="AN33" s="16">
        <f>IFERROR(CUBEVALUE("ThisWorkbookDataModel","[Measures].[Exp]","[Expenditures].[ProgramGroupTitle].["&amp;$B33&amp;"]","[Expenditures].[SchoolYear].["&amp;RIGHT(AN$7,7)&amp;"]","[DistrictBySize].[DistrictGroupTitle].["&amp;Districts!$N$2&amp;"]")/AN$37,"")</f>
        <v>36.110639627580738</v>
      </c>
      <c r="AO33" s="17">
        <f t="shared" ref="AO33" si="454">IFERROR(AN33/AN$36,"")</f>
        <v>3.5072562070226909E-3</v>
      </c>
      <c r="AP33" s="16">
        <f>IFERROR(CUBEVALUE("ThisWorkbookDataModel","[Measures].[Exp]","[Expenditures].[ProgramGroupTitle].["&amp;$B33&amp;"]","[Expenditures].[SchoolYear].["&amp;RIGHT(AP$7,7)&amp;"]","[DistrictBySize].[DistrictGroupTitle].["&amp;Districts!$N$2&amp;"]")/AP$37,"")</f>
        <v>35.516725121323987</v>
      </c>
      <c r="AQ33" s="17">
        <f t="shared" ref="AQ33" si="455">IFERROR(AP33/AP$36,"")</f>
        <v>3.3506664422795203E-3</v>
      </c>
      <c r="AR33" s="16">
        <f>IFERROR(CUBEVALUE("ThisWorkbookDataModel","[Measures].[Exp]","[Expenditures].[ProgramGroupTitle].["&amp;$B33&amp;"]","[Expenditures].[SchoolYear].["&amp;RIGHT(AR$7,7)&amp;"]","[DistrictBySize].[DistrictGroupTitle].["&amp;Districts!$N$2&amp;"]")/AR$37,"")</f>
        <v>34.978611215172485</v>
      </c>
      <c r="AS33" s="17">
        <f t="shared" ref="AS33" si="456">IFERROR(AR33/AR$36,"")</f>
        <v>3.0919656261321877E-3</v>
      </c>
      <c r="AT33" s="16">
        <f>IFERROR(CUBEVALUE("ThisWorkbookDataModel","[Measures].[Exp]","[Expenditures].[ProgramGroupTitle].["&amp;$B33&amp;"]","[Expenditures].[SchoolYear].["&amp;RIGHT(AT$7,7)&amp;"]","[DistrictBySize].[DistrictGroupTitle].["&amp;Districts!$N$2&amp;"]")/AT$37,"")</f>
        <v>40.121677357427792</v>
      </c>
      <c r="AU33" s="17">
        <f t="shared" ref="AU33" si="457">IFERROR(AT33/AT$36,"")</f>
        <v>3.3948851285017655E-3</v>
      </c>
      <c r="AV33" s="16">
        <f>IFERROR(CUBEVALUE("ThisWorkbookDataModel","[Measures].[Exp]","[Expenditures].[ProgramGroupTitle].["&amp;$B33&amp;"]","[Expenditures].[SchoolYear].["&amp;RIGHT(AV$7,7)&amp;"]","[DistrictBySize].[DistrictGroupTitle].["&amp;Districts!$N$2&amp;"]")/AV$37,"")</f>
        <v>44.966211314104143</v>
      </c>
      <c r="AW33" s="17">
        <f t="shared" ref="AW33" si="458">IFERROR(AV33/AV$36,"")</f>
        <v>3.520150341014635E-3</v>
      </c>
      <c r="AX33" s="16">
        <f>IFERROR(CUBEVALUE("ThisWorkbookDataModel","[Measures].[Exp]","[Expenditures].[ProgramGroupTitle].["&amp;$B33&amp;"]","[Expenditures].[SchoolYear].["&amp;RIGHT(AX$7,7)&amp;"]","[DistrictBySize].[DistrictGroupTitle].["&amp;Districts!$N$2&amp;"]")/AX$37,"")</f>
        <v>56.343507068187364</v>
      </c>
      <c r="AY33" s="17">
        <f t="shared" ref="AY33" si="459">IFERROR(AX33/AX$36,"")</f>
        <v>3.9672433406044106E-3</v>
      </c>
      <c r="AZ33" s="16">
        <f>IFERROR(CUBEVALUE("ThisWorkbookDataModel","[Measures].[Exp]","[Expenditures].[ProgramGroupTitle].["&amp;$B33&amp;"]","[Expenditures].[SchoolYear].["&amp;RIGHT(AZ$7,7)&amp;"]","[DistrictBySize].[DistrictGroupTitle].["&amp;Districts!$N$2&amp;"]")/AZ$37,"")</f>
        <v>218.48502908123933</v>
      </c>
      <c r="BA33" s="17">
        <f t="shared" ref="BA33" si="460">IFERROR(AZ33/AZ$36,"")</f>
        <v>1.492446484426707E-2</v>
      </c>
      <c r="BB33" s="16" vm="425">
        <f>IFERROR(CUBEVALUE("ThisWorkbookDataModel","[Measures].[Exp]","[Expenditures].[ProgramGroupTitle].["&amp;$B33&amp;"]","[Expenditures].[SchoolYear].["&amp;RIGHT(BB$7,7)&amp;"]","[DistrictBySize].[DistrictGroupTitle].["&amp;Districts!$N$2&amp;"]"),"")</f>
        <v>9984544.2600000016</v>
      </c>
      <c r="BC33" s="17">
        <f t="shared" ref="BC33" si="461">IFERROR(BB33/BB$36,"")</f>
        <v>6.4472713112090343E-3</v>
      </c>
      <c r="BD33" s="16" vm="457">
        <f>IFERROR(CUBEVALUE("ThisWorkbookDataModel","[Measures].[Exp]","[Expenditures].[ProgramGroupTitle].["&amp;$B33&amp;"]","[Expenditures].[SchoolYear].["&amp;RIGHT(BD$7,7)&amp;"]","[DistrictBySize].[DistrictGroupTitle].["&amp;Districts!$N$2&amp;"]"),"")</f>
        <v>11360563.829999998</v>
      </c>
      <c r="BE33" s="17">
        <f t="shared" ref="BE33" si="462">IFERROR(BD33/BD$36,"")</f>
        <v>6.7118238348869725E-3</v>
      </c>
      <c r="BF33" s="16" vm="494">
        <f>IFERROR(CUBEVALUE("ThisWorkbookDataModel","[Measures].[Exp]","[Expenditures].[ProgramGroupTitle].["&amp;$B33&amp;"]","[Expenditures].[SchoolYear].["&amp;RIGHT(BF$7,7)&amp;"]","[DistrictBySize].[DistrictGroupTitle].["&amp;Districts!$N$2&amp;"]"),"")</f>
        <v>11716480.689999998</v>
      </c>
      <c r="BG33" s="17">
        <f t="shared" ref="BG33" si="463">IFERROR(BF33/BF$36,"")</f>
        <v>6.4452978702391446E-3</v>
      </c>
      <c r="BH33" s="16" vm="514">
        <f>IFERROR(CUBEVALUE("ThisWorkbookDataModel","[Measures].[Exp]","[Expenditures].[ProgramGroupTitle].["&amp;$B33&amp;"]","[Expenditures].[SchoolYear].["&amp;RIGHT(BH$7,7)&amp;"]","[DistrictBySize].[DistrictGroupTitle].["&amp;Districts!$N$2&amp;"]"),"")</f>
        <v>12899824.540000003</v>
      </c>
      <c r="BI33" s="43">
        <f t="shared" ref="BI33" si="464">IFERROR(BH33/BH$36,"")</f>
        <v>6.8885254320494374E-3</v>
      </c>
      <c r="BJ33" s="16" vm="534">
        <f>IFERROR(CUBEVALUE("ThisWorkbookDataModel","[Measures].[Exp]","[Expenditures].[ProgramGroupTitle].["&amp;$B33&amp;"]","[Expenditures].[SchoolYear].["&amp;RIGHT(BJ$7,7)&amp;"]","[DistrictBySize].[DistrictGroupTitle].["&amp;Districts!$N$2&amp;"]"),"")</f>
        <v>12780574</v>
      </c>
      <c r="BK33" s="43">
        <f t="shared" si="302"/>
        <v>6.500664569256168E-3</v>
      </c>
    </row>
    <row r="34" spans="2:63" ht="14.25" customHeight="1" x14ac:dyDescent="0.15">
      <c r="B34" s="59" t="str">
        <f t="shared" si="273"/>
        <v>Support Services</v>
      </c>
      <c r="D34" s="16">
        <f>IFERROR(CUBEVALUE("ThisWorkbookDataModel","[Measures].[Exp]","[Expenditures].[ProgramGroupTitle].["&amp;$B34&amp;"]","[Expenditures].[SchoolYear].["&amp;RIGHT(D$7,7)&amp;"]","[DistrictBySize].[DistrictGroupTitle].["&amp;Districts!$N$2&amp;"]")/D$37,"")</f>
        <v>1224.9242753805675</v>
      </c>
      <c r="E34" s="17">
        <f t="shared" si="274"/>
        <v>0.21488674096835536</v>
      </c>
      <c r="F34" s="16">
        <f>IFERROR(CUBEVALUE("ThisWorkbookDataModel","[Measures].[Exp]","[Expenditures].[ProgramGroupTitle].["&amp;$B34&amp;"]","[Expenditures].[SchoolYear].["&amp;RIGHT(F$7,7)&amp;"]","[DistrictBySize].[DistrictGroupTitle].["&amp;Districts!$N$2&amp;"]")/F$37,"")</f>
        <v>1237.4916964364138</v>
      </c>
      <c r="G34" s="17">
        <f t="shared" si="274"/>
        <v>0.21305797509236049</v>
      </c>
      <c r="H34" s="16">
        <f>IFERROR(CUBEVALUE("ThisWorkbookDataModel","[Measures].[Exp]","[Expenditures].[ProgramGroupTitle].["&amp;$B34&amp;"]","[Expenditures].[SchoolYear].["&amp;RIGHT(H$7,7)&amp;"]","[DistrictBySize].[DistrictGroupTitle].["&amp;Districts!$N$2&amp;"]")/H$37,"")</f>
        <v>1285.1729844338477</v>
      </c>
      <c r="I34" s="17">
        <f t="shared" ref="I34" si="465">IFERROR(H34/H$36,"")</f>
        <v>0.21098225843699586</v>
      </c>
      <c r="J34" s="16">
        <f>IFERROR(CUBEVALUE("ThisWorkbookDataModel","[Measures].[Exp]","[Expenditures].[ProgramGroupTitle].["&amp;$B34&amp;"]","[Expenditures].[SchoolYear].["&amp;RIGHT(J$7,7)&amp;"]","[DistrictBySize].[DistrictGroupTitle].["&amp;Districts!$N$2&amp;"]")/J$37,"")</f>
        <v>1312.4140429922154</v>
      </c>
      <c r="K34" s="17">
        <f t="shared" ref="K34" si="466">IFERROR(J34/J$36,"")</f>
        <v>0.21178999679457713</v>
      </c>
      <c r="L34" s="16">
        <f>IFERROR(CUBEVALUE("ThisWorkbookDataModel","[Measures].[Exp]","[Expenditures].[ProgramGroupTitle].["&amp;$B34&amp;"]","[Expenditures].[SchoolYear].["&amp;RIGHT(L$7,7)&amp;"]","[DistrictBySize].[DistrictGroupTitle].["&amp;Districts!$N$2&amp;"]")/L$37,"")</f>
        <v>1396.4736411918357</v>
      </c>
      <c r="M34" s="17">
        <f t="shared" ref="M34" si="467">IFERROR(L34/L$36,"")</f>
        <v>0.21500131847492931</v>
      </c>
      <c r="N34" s="16">
        <f>IFERROR(CUBEVALUE("ThisWorkbookDataModel","[Measures].[Exp]","[Expenditures].[ProgramGroupTitle].["&amp;$B34&amp;"]","[Expenditures].[SchoolYear].["&amp;RIGHT(N$7,7)&amp;"]","[DistrictBySize].[DistrictGroupTitle].["&amp;Districts!$N$2&amp;"]")/N$37,"")</f>
        <v>1475.2215390468066</v>
      </c>
      <c r="O34" s="17">
        <f t="shared" ref="O34" si="468">IFERROR(N34/N$36,"")</f>
        <v>0.2149196037404261</v>
      </c>
      <c r="P34" s="16">
        <f>IFERROR(CUBEVALUE("ThisWorkbookDataModel","[Measures].[Exp]","[Expenditures].[ProgramGroupTitle].["&amp;$B34&amp;"]","[Expenditures].[SchoolYear].["&amp;RIGHT(P$7,7)&amp;"]","[DistrictBySize].[DistrictGroupTitle].["&amp;Districts!$N$2&amp;"]")/P$37,"")</f>
        <v>1561.1120243114569</v>
      </c>
      <c r="Q34" s="17">
        <f t="shared" ref="Q34" si="469">IFERROR(P34/P$36,"")</f>
        <v>0.21847595666079694</v>
      </c>
      <c r="R34" s="16">
        <f>IFERROR(CUBEVALUE("ThisWorkbookDataModel","[Measures].[Exp]","[Expenditures].[ProgramGroupTitle].["&amp;$B34&amp;"]","[Expenditures].[SchoolYear].["&amp;RIGHT(R$7,7)&amp;"]","[DistrictBySize].[DistrictGroupTitle].["&amp;Districts!$N$2&amp;"]")/R$37,"")</f>
        <v>1616.2368594540467</v>
      </c>
      <c r="S34" s="17">
        <f t="shared" ref="S34" si="470">IFERROR(R34/R$36,"")</f>
        <v>0.21993138536865359</v>
      </c>
      <c r="T34" s="16">
        <f>IFERROR(CUBEVALUE("ThisWorkbookDataModel","[Measures].[Exp]","[Expenditures].[ProgramGroupTitle].["&amp;$B34&amp;"]","[Expenditures].[SchoolYear].["&amp;RIGHT(T$7,7)&amp;"]","[DistrictBySize].[DistrictGroupTitle].["&amp;Districts!$N$2&amp;"]")/T$37,"")</f>
        <v>1698.9899994691061</v>
      </c>
      <c r="U34" s="17">
        <f t="shared" ref="U34" si="471">IFERROR(T34/T$36,"")</f>
        <v>0.22428423477578127</v>
      </c>
      <c r="V34" s="16">
        <f>IFERROR(CUBEVALUE("ThisWorkbookDataModel","[Measures].[Exp]","[Expenditures].[ProgramGroupTitle].["&amp;$B34&amp;"]","[Expenditures].[SchoolYear].["&amp;RIGHT(V$7,7)&amp;"]","[DistrictBySize].[DistrictGroupTitle].["&amp;Districts!$N$2&amp;"]")/V$37,"")</f>
        <v>1777.263308051796</v>
      </c>
      <c r="W34" s="17">
        <f t="shared" ref="W34" si="472">IFERROR(V34/V$36,"")</f>
        <v>0.22627227055851462</v>
      </c>
      <c r="X34" s="16">
        <f>IFERROR(CUBEVALUE("ThisWorkbookDataModel","[Measures].[Exp]","[Expenditures].[ProgramGroupTitle].["&amp;$B34&amp;"]","[Expenditures].[SchoolYear].["&amp;RIGHT(X$7,7)&amp;"]","[DistrictBySize].[DistrictGroupTitle].["&amp;Districts!$N$2&amp;"]")/X$37,"")</f>
        <v>1874.3527078480963</v>
      </c>
      <c r="Y34" s="17">
        <f t="shared" ref="Y34" si="473">IFERROR(X34/X$36,"")</f>
        <v>0.22884228352354954</v>
      </c>
      <c r="Z34" s="16">
        <f>IFERROR(CUBEVALUE("ThisWorkbookDataModel","[Measures].[Exp]","[Expenditures].[ProgramGroupTitle].["&amp;$B34&amp;"]","[Expenditures].[SchoolYear].["&amp;RIGHT(Z$7,7)&amp;"]","[DistrictBySize].[DistrictGroupTitle].["&amp;Districts!$N$2&amp;"]")/Z$37,"")</f>
        <v>1970.4997300485472</v>
      </c>
      <c r="AA34" s="17">
        <f t="shared" ref="AA34" si="474">IFERROR(Z34/Z$36,"")</f>
        <v>0.22649893176855926</v>
      </c>
      <c r="AB34" s="16">
        <f>IFERROR(CUBEVALUE("ThisWorkbookDataModel","[Measures].[Exp]","[Expenditures].[ProgramGroupTitle].["&amp;$B34&amp;"]","[Expenditures].[SchoolYear].["&amp;RIGHT(AB$7,7)&amp;"]","[DistrictBySize].[DistrictGroupTitle].["&amp;Districts!$N$2&amp;"]")/AB$37,"")</f>
        <v>2083.1972880743565</v>
      </c>
      <c r="AC34" s="17">
        <f t="shared" ref="AC34" si="475">IFERROR(AB34/AB$36,"")</f>
        <v>0.22482834811664759</v>
      </c>
      <c r="AD34" s="16">
        <f>IFERROR(CUBEVALUE("ThisWorkbookDataModel","[Measures].[Exp]","[Expenditures].[ProgramGroupTitle].["&amp;$B34&amp;"]","[Expenditures].[SchoolYear].["&amp;RIGHT(AD$7,7)&amp;"]","[DistrictBySize].[DistrictGroupTitle].["&amp;Districts!$N$2&amp;"]")/AD$37,"")</f>
        <v>2142.1688161278003</v>
      </c>
      <c r="AE34" s="17">
        <f t="shared" ref="AE34" si="476">IFERROR(AD34/AD$36,"")</f>
        <v>0.21831149189026011</v>
      </c>
      <c r="AF34" s="16">
        <f>IFERROR(CUBEVALUE("ThisWorkbookDataModel","[Measures].[Exp]","[Expenditures].[ProgramGroupTitle].["&amp;$B34&amp;"]","[Expenditures].[SchoolYear].["&amp;RIGHT(AF$7,7)&amp;"]","[DistrictBySize].[DistrictGroupTitle].["&amp;Districts!$N$2&amp;"]")/AF$37,"")</f>
        <v>2103.0707867159781</v>
      </c>
      <c r="AG34" s="17">
        <f t="shared" ref="AG34" si="477">IFERROR(AF34/AF$36,"")</f>
        <v>0.21996574699103971</v>
      </c>
      <c r="AH34" s="16">
        <f>IFERROR(CUBEVALUE("ThisWorkbookDataModel","[Measures].[Exp]","[Expenditures].[ProgramGroupTitle].["&amp;$B34&amp;"]","[Expenditures].[SchoolYear].["&amp;RIGHT(AH$7,7)&amp;"]","[DistrictBySize].[DistrictGroupTitle].["&amp;Districts!$N$2&amp;"]")/AH$37,"")</f>
        <v>2196.2951555929808</v>
      </c>
      <c r="AI34" s="17">
        <f t="shared" ref="AI34" si="478">IFERROR(AH34/AH$36,"")</f>
        <v>0.22467639017699773</v>
      </c>
      <c r="AJ34" s="16">
        <f>IFERROR(CUBEVALUE("ThisWorkbookDataModel","[Measures].[Exp]","[Expenditures].[ProgramGroupTitle].["&amp;$B34&amp;"]","[Expenditures].[SchoolYear].["&amp;RIGHT(AJ$7,7)&amp;"]","[DistrictBySize].[DistrictGroupTitle].["&amp;Districts!$N$2&amp;"]")/AJ$37,"")</f>
        <v>2198.509135797919</v>
      </c>
      <c r="AK34" s="17">
        <f t="shared" ref="AK34" si="479">IFERROR(AJ34/AJ$36,"")</f>
        <v>0.22658548777543569</v>
      </c>
      <c r="AL34" s="16">
        <f>IFERROR(CUBEVALUE("ThisWorkbookDataModel","[Measures].[Exp]","[Expenditures].[ProgramGroupTitle].["&amp;$B34&amp;"]","[Expenditures].[SchoolYear].["&amp;RIGHT(AL$7,7)&amp;"]","[DistrictBySize].[DistrictGroupTitle].["&amp;Districts!$N$2&amp;"]")/AL$37,"")</f>
        <v>2229.0635126577677</v>
      </c>
      <c r="AM34" s="17">
        <f t="shared" ref="AM34" si="480">IFERROR(AL34/AL$36,"")</f>
        <v>0.22766624269252445</v>
      </c>
      <c r="AN34" s="16">
        <f>IFERROR(CUBEVALUE("ThisWorkbookDataModel","[Measures].[Exp]","[Expenditures].[ProgramGroupTitle].["&amp;$B34&amp;"]","[Expenditures].[SchoolYear].["&amp;RIGHT(AN$7,7)&amp;"]","[DistrictBySize].[DistrictGroupTitle].["&amp;Districts!$N$2&amp;"]")/AN$37,"")</f>
        <v>2382.5131410275339</v>
      </c>
      <c r="AO34" s="17">
        <f t="shared" ref="AO34" si="481">IFERROR(AN34/AN$36,"")</f>
        <v>0.23140227058730081</v>
      </c>
      <c r="AP34" s="16">
        <f>IFERROR(CUBEVALUE("ThisWorkbookDataModel","[Measures].[Exp]","[Expenditures].[ProgramGroupTitle].["&amp;$B34&amp;"]","[Expenditures].[SchoolYear].["&amp;RIGHT(AP$7,7)&amp;"]","[DistrictBySize].[DistrictGroupTitle].["&amp;Districts!$N$2&amp;"]")/AP$37,"")</f>
        <v>2410.4260421442996</v>
      </c>
      <c r="AQ34" s="17">
        <f t="shared" ref="AQ34" si="482">IFERROR(AP34/AP$36,"")</f>
        <v>0.22740085476406868</v>
      </c>
      <c r="AR34" s="16">
        <f>IFERROR(CUBEVALUE("ThisWorkbookDataModel","[Measures].[Exp]","[Expenditures].[ProgramGroupTitle].["&amp;$B34&amp;"]","[Expenditures].[SchoolYear].["&amp;RIGHT(AR$7,7)&amp;"]","[DistrictBySize].[DistrictGroupTitle].["&amp;Districts!$N$2&amp;"]")/AR$37,"")</f>
        <v>2523.4328467260561</v>
      </c>
      <c r="AS34" s="17">
        <f t="shared" ref="AS34" si="483">IFERROR(AR34/AR$36,"")</f>
        <v>0.22306110365369416</v>
      </c>
      <c r="AT34" s="16">
        <f>IFERROR(CUBEVALUE("ThisWorkbookDataModel","[Measures].[Exp]","[Expenditures].[ProgramGroupTitle].["&amp;$B34&amp;"]","[Expenditures].[SchoolYear].["&amp;RIGHT(AT$7,7)&amp;"]","[DistrictBySize].[DistrictGroupTitle].["&amp;Districts!$N$2&amp;"]")/AT$37,"")</f>
        <v>2589.4237319764143</v>
      </c>
      <c r="AU34" s="17">
        <f t="shared" ref="AU34" si="484">IFERROR(AT34/AT$36,"")</f>
        <v>0.21910340489413302</v>
      </c>
      <c r="AV34" s="16">
        <f>IFERROR(CUBEVALUE("ThisWorkbookDataModel","[Measures].[Exp]","[Expenditures].[ProgramGroupTitle].["&amp;$B34&amp;"]","[Expenditures].[SchoolYear].["&amp;RIGHT(AV$7,7)&amp;"]","[DistrictBySize].[DistrictGroupTitle].["&amp;Districts!$N$2&amp;"]")/AV$37,"")</f>
        <v>2731.8339956944105</v>
      </c>
      <c r="AW34" s="17">
        <f t="shared" ref="AW34" si="485">IFERROR(AV34/AV$36,"")</f>
        <v>0.21385983142686391</v>
      </c>
      <c r="AX34" s="16">
        <f>IFERROR(CUBEVALUE("ThisWorkbookDataModel","[Measures].[Exp]","[Expenditures].[ProgramGroupTitle].["&amp;$B34&amp;"]","[Expenditures].[SchoolYear].["&amp;RIGHT(AX$7,7)&amp;"]","[DistrictBySize].[DistrictGroupTitle].["&amp;Districts!$N$2&amp;"]")/AX$37,"")</f>
        <v>2898.3253131354181</v>
      </c>
      <c r="AY34" s="17">
        <f t="shared" ref="AY34" si="486">IFERROR(AX34/AX$36,"")</f>
        <v>0.20407607541231451</v>
      </c>
      <c r="AZ34" s="16">
        <f>IFERROR(CUBEVALUE("ThisWorkbookDataModel","[Measures].[Exp]","[Expenditures].[ProgramGroupTitle].["&amp;$B34&amp;"]","[Expenditures].[SchoolYear].["&amp;RIGHT(AZ$7,7)&amp;"]","[DistrictBySize].[DistrictGroupTitle].["&amp;Districts!$N$2&amp;"]")/AZ$37,"")</f>
        <v>2826.7020402771868</v>
      </c>
      <c r="BA34" s="17">
        <f t="shared" ref="BA34" si="487">IFERROR(AZ34/AZ$36,"")</f>
        <v>0.19308881438118336</v>
      </c>
      <c r="BB34" s="16" vm="420">
        <f>IFERROR(CUBEVALUE("ThisWorkbookDataModel","[Measures].[Exp]","[Expenditures].[ProgramGroupTitle].["&amp;$B34&amp;"]","[Expenditures].[SchoolYear].["&amp;RIGHT(BB$7,7)&amp;"]","[DistrictBySize].[DistrictGroupTitle].["&amp;Districts!$N$2&amp;"]"),"")</f>
        <v>300627256.26999998</v>
      </c>
      <c r="BC34" s="17">
        <f t="shared" ref="BC34" si="488">IFERROR(BB34/BB$36,"")</f>
        <v>0.19412257928305851</v>
      </c>
      <c r="BD34" s="16" vm="460">
        <f>IFERROR(CUBEVALUE("ThisWorkbookDataModel","[Measures].[Exp]","[Expenditures].[ProgramGroupTitle].["&amp;$B34&amp;"]","[Expenditures].[SchoolYear].["&amp;RIGHT(BD$7,7)&amp;"]","[DistrictBySize].[DistrictGroupTitle].["&amp;Districts!$N$2&amp;"]"),"")</f>
        <v>338985299.71000004</v>
      </c>
      <c r="BE34" s="17">
        <f t="shared" ref="BE34" si="489">IFERROR(BD34/BD$36,"")</f>
        <v>0.2002725963531585</v>
      </c>
      <c r="BF34" s="16" vm="495">
        <f>IFERROR(CUBEVALUE("ThisWorkbookDataModel","[Measures].[Exp]","[Expenditures].[ProgramGroupTitle].["&amp;$B34&amp;"]","[Expenditures].[SchoolYear].["&amp;RIGHT(BF$7,7)&amp;"]","[DistrictBySize].[DistrictGroupTitle].["&amp;Districts!$N$2&amp;"]"),"")</f>
        <v>374206848.98999995</v>
      </c>
      <c r="BG34" s="17">
        <f t="shared" ref="BG34" si="490">IFERROR(BF34/BF$36,"")</f>
        <v>0.20585316279168028</v>
      </c>
      <c r="BH34" s="16" vm="519">
        <f>IFERROR(CUBEVALUE("ThisWorkbookDataModel","[Measures].[Exp]","[Expenditures].[ProgramGroupTitle].["&amp;$B34&amp;"]","[Expenditures].[SchoolYear].["&amp;RIGHT(BH$7,7)&amp;"]","[DistrictBySize].[DistrictGroupTitle].["&amp;Districts!$N$2&amp;"]"),"")</f>
        <v>394099453.62</v>
      </c>
      <c r="BI34" s="43">
        <f t="shared" ref="BI34" si="491">IFERROR(BH34/BH$36,"")</f>
        <v>0.21044969259854424</v>
      </c>
      <c r="BJ34" s="16" vm="540">
        <f>IFERROR(CUBEVALUE("ThisWorkbookDataModel","[Measures].[Exp]","[Expenditures].[ProgramGroupTitle].["&amp;$B34&amp;"]","[Expenditures].[SchoolYear].["&amp;RIGHT(BJ$7,7)&amp;"]","[DistrictBySize].[DistrictGroupTitle].["&amp;Districts!$N$2&amp;"]"),"")</f>
        <v>401683130</v>
      </c>
      <c r="BK34" s="43">
        <f t="shared" si="302"/>
        <v>0.20431064295382348</v>
      </c>
    </row>
    <row r="35" spans="2:63" ht="14.25" customHeight="1" x14ac:dyDescent="0.15">
      <c r="B35" s="59" t="str">
        <f t="shared" si="273"/>
        <v>Federal Stimulus</v>
      </c>
      <c r="D35" s="16" t="str">
        <f>IFERROR(CUBEVALUE("ThisWorkbookDataModel","[Measures].[Exp]","[Expenditures].[ProgramGroupTitle].["&amp;$B35&amp;"]","[Expenditures].[SchoolYear].["&amp;RIGHT(D$7,7)&amp;"]","[DistrictBySize].[DistrictGroupTitle].["&amp;Districts!$N$2&amp;"]")/D$37,"")</f>
        <v/>
      </c>
      <c r="E35" s="17" t="str">
        <f t="shared" si="274"/>
        <v/>
      </c>
      <c r="F35" s="16" t="str">
        <f>IFERROR(CUBEVALUE("ThisWorkbookDataModel","[Measures].[Exp]","[Expenditures].[ProgramGroupTitle].["&amp;$B35&amp;"]","[Expenditures].[SchoolYear].["&amp;RIGHT(F$7,7)&amp;"]","[DistrictBySize].[DistrictGroupTitle].["&amp;Districts!$N$2&amp;"]")/F$37,"")</f>
        <v/>
      </c>
      <c r="G35" s="17" t="str">
        <f t="shared" si="274"/>
        <v/>
      </c>
      <c r="H35" s="16" t="str">
        <f>IFERROR(CUBEVALUE("ThisWorkbookDataModel","[Measures].[Exp]","[Expenditures].[ProgramGroupTitle].["&amp;$B35&amp;"]","[Expenditures].[SchoolYear].["&amp;RIGHT(H$7,7)&amp;"]","[DistrictBySize].[DistrictGroupTitle].["&amp;Districts!$N$2&amp;"]")/H$37,"")</f>
        <v/>
      </c>
      <c r="I35" s="17" t="str">
        <f t="shared" ref="I35" si="492">IFERROR(H35/H$36,"")</f>
        <v/>
      </c>
      <c r="J35" s="16" t="str">
        <f>IFERROR(CUBEVALUE("ThisWorkbookDataModel","[Measures].[Exp]","[Expenditures].[ProgramGroupTitle].["&amp;$B35&amp;"]","[Expenditures].[SchoolYear].["&amp;RIGHT(J$7,7)&amp;"]","[DistrictBySize].[DistrictGroupTitle].["&amp;Districts!$N$2&amp;"]")/J$37,"")</f>
        <v/>
      </c>
      <c r="K35" s="17" t="str">
        <f t="shared" ref="K35" si="493">IFERROR(J35/J$36,"")</f>
        <v/>
      </c>
      <c r="L35" s="16" t="str">
        <f>IFERROR(CUBEVALUE("ThisWorkbookDataModel","[Measures].[Exp]","[Expenditures].[ProgramGroupTitle].["&amp;$B35&amp;"]","[Expenditures].[SchoolYear].["&amp;RIGHT(L$7,7)&amp;"]","[DistrictBySize].[DistrictGroupTitle].["&amp;Districts!$N$2&amp;"]")/L$37,"")</f>
        <v/>
      </c>
      <c r="M35" s="17" t="str">
        <f t="shared" ref="M35" si="494">IFERROR(L35/L$36,"")</f>
        <v/>
      </c>
      <c r="N35" s="16" t="str">
        <f>IFERROR(CUBEVALUE("ThisWorkbookDataModel","[Measures].[Exp]","[Expenditures].[ProgramGroupTitle].["&amp;$B35&amp;"]","[Expenditures].[SchoolYear].["&amp;RIGHT(N$7,7)&amp;"]","[DistrictBySize].[DistrictGroupTitle].["&amp;Districts!$N$2&amp;"]")/N$37,"")</f>
        <v/>
      </c>
      <c r="O35" s="17" t="str">
        <f t="shared" ref="O35" si="495">IFERROR(N35/N$36,"")</f>
        <v/>
      </c>
      <c r="P35" s="16" t="str">
        <f>IFERROR(CUBEVALUE("ThisWorkbookDataModel","[Measures].[Exp]","[Expenditures].[ProgramGroupTitle].["&amp;$B35&amp;"]","[Expenditures].[SchoolYear].["&amp;RIGHT(P$7,7)&amp;"]","[DistrictBySize].[DistrictGroupTitle].["&amp;Districts!$N$2&amp;"]")/P$37,"")</f>
        <v/>
      </c>
      <c r="Q35" s="17" t="str">
        <f t="shared" ref="Q35" si="496">IFERROR(P35/P$36,"")</f>
        <v/>
      </c>
      <c r="R35" s="16" t="str">
        <f>IFERROR(CUBEVALUE("ThisWorkbookDataModel","[Measures].[Exp]","[Expenditures].[ProgramGroupTitle].["&amp;$B35&amp;"]","[Expenditures].[SchoolYear].["&amp;RIGHT(R$7,7)&amp;"]","[DistrictBySize].[DistrictGroupTitle].["&amp;Districts!$N$2&amp;"]")/R$37,"")</f>
        <v/>
      </c>
      <c r="S35" s="17" t="str">
        <f t="shared" ref="S35" si="497">IFERROR(R35/R$36,"")</f>
        <v/>
      </c>
      <c r="T35" s="16" t="str">
        <f>IFERROR(CUBEVALUE("ThisWorkbookDataModel","[Measures].[Exp]","[Expenditures].[ProgramGroupTitle].["&amp;$B35&amp;"]","[Expenditures].[SchoolYear].["&amp;RIGHT(T$7,7)&amp;"]","[DistrictBySize].[DistrictGroupTitle].["&amp;Districts!$N$2&amp;"]")/T$37,"")</f>
        <v/>
      </c>
      <c r="U35" s="17" t="str">
        <f t="shared" ref="U35" si="498">IFERROR(T35/T$36,"")</f>
        <v/>
      </c>
      <c r="V35" s="16" t="str">
        <f>IFERROR(CUBEVALUE("ThisWorkbookDataModel","[Measures].[Exp]","[Expenditures].[ProgramGroupTitle].["&amp;$B35&amp;"]","[Expenditures].[SchoolYear].["&amp;RIGHT(V$7,7)&amp;"]","[DistrictBySize].[DistrictGroupTitle].["&amp;Districts!$N$2&amp;"]")/V$37,"")</f>
        <v/>
      </c>
      <c r="W35" s="17" t="str">
        <f t="shared" ref="W35" si="499">IFERROR(V35/V$36,"")</f>
        <v/>
      </c>
      <c r="X35" s="16" t="str">
        <f>IFERROR(CUBEVALUE("ThisWorkbookDataModel","[Measures].[Exp]","[Expenditures].[ProgramGroupTitle].["&amp;$B35&amp;"]","[Expenditures].[SchoolYear].["&amp;RIGHT(X$7,7)&amp;"]","[DistrictBySize].[DistrictGroupTitle].["&amp;Districts!$N$2&amp;"]")/X$37,"")</f>
        <v/>
      </c>
      <c r="Y35" s="17" t="str">
        <f t="shared" ref="Y35" si="500">IFERROR(X35/X$36,"")</f>
        <v/>
      </c>
      <c r="Z35" s="16" t="str">
        <f>IFERROR(CUBEVALUE("ThisWorkbookDataModel","[Measures].[Exp]","[Expenditures].[ProgramGroupTitle].["&amp;$B35&amp;"]","[Expenditures].[SchoolYear].["&amp;RIGHT(Z$7,7)&amp;"]","[DistrictBySize].[DistrictGroupTitle].["&amp;Districts!$N$2&amp;"]")/Z$37,"")</f>
        <v/>
      </c>
      <c r="AA35" s="17" t="str">
        <f t="shared" ref="AA35" si="501">IFERROR(Z35/Z$36,"")</f>
        <v/>
      </c>
      <c r="AB35" s="16" t="str">
        <f>IFERROR(CUBEVALUE("ThisWorkbookDataModel","[Measures].[Exp]","[Expenditures].[ProgramGroupTitle].["&amp;$B35&amp;"]","[Expenditures].[SchoolYear].["&amp;RIGHT(AB$7,7)&amp;"]","[DistrictBySize].[DistrictGroupTitle].["&amp;Districts!$N$2&amp;"]")/AB$37,"")</f>
        <v/>
      </c>
      <c r="AC35" s="17" t="str">
        <f t="shared" ref="AC35" si="502">IFERROR(AB35/AB$36,"")</f>
        <v/>
      </c>
      <c r="AD35" s="16">
        <f>IFERROR(CUBEVALUE("ThisWorkbookDataModel","[Measures].[Exp]","[Expenditures].[ProgramGroupTitle].["&amp;$B35&amp;"]","[Expenditures].[SchoolYear].["&amp;RIGHT(AD$7,7)&amp;"]","[DistrictBySize].[DistrictGroupTitle].["&amp;Districts!$N$2&amp;"]")/AD$37,"")</f>
        <v>405.30122458350763</v>
      </c>
      <c r="AE35" s="17">
        <f t="shared" ref="AE35" si="503">IFERROR(AD35/AD$36,"")</f>
        <v>4.130482823651381E-2</v>
      </c>
      <c r="AF35" s="16">
        <f>IFERROR(CUBEVALUE("ThisWorkbookDataModel","[Measures].[Exp]","[Expenditures].[ProgramGroupTitle].["&amp;$B35&amp;"]","[Expenditures].[SchoolYear].["&amp;RIGHT(AF$7,7)&amp;"]","[DistrictBySize].[DistrictGroupTitle].["&amp;Districts!$N$2&amp;"]")/AF$37,"")</f>
        <v>434.86975119937898</v>
      </c>
      <c r="AG35" s="17">
        <f t="shared" ref="AG35" si="504">IFERROR(AF35/AF$36,"")</f>
        <v>4.5484179738785692E-2</v>
      </c>
      <c r="AH35" s="16">
        <f>IFERROR(CUBEVALUE("ThisWorkbookDataModel","[Measures].[Exp]","[Expenditures].[ProgramGroupTitle].["&amp;$B35&amp;"]","[Expenditures].[SchoolYear].["&amp;RIGHT(AH$7,7)&amp;"]","[DistrictBySize].[DistrictGroupTitle].["&amp;Districts!$N$2&amp;"]")/AH$37,"")</f>
        <v>414.05232877214462</v>
      </c>
      <c r="AI35" s="17">
        <f t="shared" ref="AI35" si="505">IFERROR(AH35/AH$36,"")</f>
        <v>4.2356685227850535E-2</v>
      </c>
      <c r="AJ35" s="16">
        <f>IFERROR(CUBEVALUE("ThisWorkbookDataModel","[Measures].[Exp]","[Expenditures].[ProgramGroupTitle].["&amp;$B35&amp;"]","[Expenditures].[SchoolYear].["&amp;RIGHT(AJ$7,7)&amp;"]","[DistrictBySize].[DistrictGroupTitle].["&amp;Districts!$N$2&amp;"]")/AJ$37,"")</f>
        <v>38.024499403121439</v>
      </c>
      <c r="AK35" s="17">
        <f t="shared" ref="AK35" si="506">IFERROR(AJ35/AJ$36,"")</f>
        <v>3.9189283339257294E-3</v>
      </c>
      <c r="AL35" s="16">
        <f>IFERROR(CUBEVALUE("ThisWorkbookDataModel","[Measures].[Exp]","[Expenditures].[ProgramGroupTitle].["&amp;$B35&amp;"]","[Expenditures].[SchoolYear].["&amp;RIGHT(AL$7,7)&amp;"]","[DistrictBySize].[DistrictGroupTitle].["&amp;Districts!$N$2&amp;"]")/AL$37,"")</f>
        <v>8.7297132279522174</v>
      </c>
      <c r="AM35" s="17">
        <f t="shared" ref="AM35" si="507">IFERROR(AL35/AL$36,"")</f>
        <v>8.9161255348054727E-4</v>
      </c>
      <c r="AN35" s="16">
        <f>IFERROR(CUBEVALUE("ThisWorkbookDataModel","[Measures].[Exp]","[Expenditures].[ProgramGroupTitle].["&amp;$B35&amp;"]","[Expenditures].[SchoolYear].["&amp;RIGHT(AN$7,7)&amp;"]","[DistrictBySize].[DistrictGroupTitle].["&amp;Districts!$N$2&amp;"]")/AN$37,"")</f>
        <v>0.39424814084725662</v>
      </c>
      <c r="AO35" s="17">
        <f t="shared" ref="AO35" si="508">IFERROR(AN35/AN$36,"")</f>
        <v>3.8291463495362455E-5</v>
      </c>
      <c r="AP35" s="16" t="str">
        <f>IFERROR(CUBEVALUE("ThisWorkbookDataModel","[Measures].[Exp]","[Expenditures].[ProgramGroupTitle].["&amp;$B35&amp;"]","[Expenditures].[SchoolYear].["&amp;RIGHT(AP$7,7)&amp;"]","[DistrictBySize].[DistrictGroupTitle].["&amp;Districts!$N$2&amp;"]")/AP$37,"")</f>
        <v/>
      </c>
      <c r="AQ35" s="17" t="str">
        <f t="shared" ref="AQ35" si="509">IFERROR(AP35/AP$36,"")</f>
        <v/>
      </c>
      <c r="AR35" s="16" t="str">
        <f>IFERROR(CUBEVALUE("ThisWorkbookDataModel","[Measures].[Exp]","[Expenditures].[ProgramGroupTitle].["&amp;$B35&amp;"]","[Expenditures].[SchoolYear].["&amp;RIGHT(AR$7,7)&amp;"]","[DistrictBySize].[DistrictGroupTitle].["&amp;Districts!$N$2&amp;"]")/AR$37,"")</f>
        <v/>
      </c>
      <c r="AS35" s="17" t="str">
        <f t="shared" ref="AS35" si="510">IFERROR(AR35/AR$36,"")</f>
        <v/>
      </c>
      <c r="AT35" s="16" t="str">
        <f>IFERROR(CUBEVALUE("ThisWorkbookDataModel","[Measures].[Exp]","[Expenditures].[ProgramGroupTitle].["&amp;$B35&amp;"]","[Expenditures].[SchoolYear].["&amp;RIGHT(AT$7,7)&amp;"]","[DistrictBySize].[DistrictGroupTitle].["&amp;Districts!$N$2&amp;"]")/AT$37,"")</f>
        <v/>
      </c>
      <c r="AU35" s="17" t="str">
        <f t="shared" ref="AU35" si="511">IFERROR(AT35/AT$36,"")</f>
        <v/>
      </c>
      <c r="AV35" s="16" t="str">
        <f>IFERROR(CUBEVALUE("ThisWorkbookDataModel","[Measures].[Exp]","[Expenditures].[ProgramGroupTitle].["&amp;$B35&amp;"]","[Expenditures].[SchoolYear].["&amp;RIGHT(AV$7,7)&amp;"]","[DistrictBySize].[DistrictGroupTitle].["&amp;Districts!$N$2&amp;"]")/AV$37,"")</f>
        <v/>
      </c>
      <c r="AW35" s="17" t="str">
        <f t="shared" ref="AW35" si="512">IFERROR(AV35/AV$36,"")</f>
        <v/>
      </c>
      <c r="AX35" s="16" t="str">
        <f>IFERROR(CUBEVALUE("ThisWorkbookDataModel","[Measures].[Exp]","[Expenditures].[ProgramGroupTitle].["&amp;$B35&amp;"]","[Expenditures].[SchoolYear].["&amp;RIGHT(AX$7,7)&amp;"]","[DistrictBySize].[DistrictGroupTitle].["&amp;Districts!$N$2&amp;"]")/AX$37,"")</f>
        <v/>
      </c>
      <c r="AY35" s="17" t="str">
        <f t="shared" ref="AY35" si="513">IFERROR(AX35/AX$36,"")</f>
        <v/>
      </c>
      <c r="AZ35" s="16" t="str">
        <f>IFERROR(CUBEVALUE("ThisWorkbookDataModel","[Measures].[Exp]","[Expenditures].[ProgramGroupTitle].["&amp;$B35&amp;"]","[Expenditures].[SchoolYear].["&amp;RIGHT(AZ$7,7)&amp;"]","[DistrictBySize].[DistrictGroupTitle].["&amp;Districts!$N$2&amp;"]")/AZ$37,"")</f>
        <v/>
      </c>
      <c r="BA35" s="17" t="str">
        <f t="shared" ref="BA35" si="514">IFERROR(AZ35/AZ$36,"")</f>
        <v/>
      </c>
      <c r="BB35" s="16" vm="421">
        <f>IFERROR(CUBEVALUE("ThisWorkbookDataModel","[Measures].[Exp]","[Expenditures].[ProgramGroupTitle].["&amp;$B35&amp;"]","[Expenditures].[SchoolYear].["&amp;RIGHT(BB$7,7)&amp;"]","[DistrictBySize].[DistrictGroupTitle].["&amp;Districts!$N$2&amp;"]"),"")</f>
        <v>25646521.949999999</v>
      </c>
      <c r="BC35" s="17">
        <f t="shared" ref="BC35" si="515">IFERROR(BB35/BB$36,"")</f>
        <v>1.6560604159265628E-2</v>
      </c>
      <c r="BD35" s="16" vm="463">
        <f>IFERROR(CUBEVALUE("ThisWorkbookDataModel","[Measures].[Exp]","[Expenditures].[ProgramGroupTitle].["&amp;$B35&amp;"]","[Expenditures].[SchoolYear].["&amp;RIGHT(BD$7,7)&amp;"]","[DistrictBySize].[DistrictGroupTitle].["&amp;Districts!$N$2&amp;"]"),"")</f>
        <v>90746335.520000011</v>
      </c>
      <c r="BE35" s="17">
        <f t="shared" ref="BE35" si="516">IFERROR(BD35/BD$36,"")</f>
        <v>5.3612956785067105E-2</v>
      </c>
      <c r="BF35" s="16" vm="484">
        <f>IFERROR(CUBEVALUE("ThisWorkbookDataModel","[Measures].[Exp]","[Expenditures].[ProgramGroupTitle].["&amp;$B35&amp;"]","[Expenditures].[SchoolYear].["&amp;RIGHT(BF$7,7)&amp;"]","[DistrictBySize].[DistrictGroupTitle].["&amp;Districts!$N$2&amp;"]"),"")</f>
        <v>85499356.61999999</v>
      </c>
      <c r="BG35" s="17">
        <f t="shared" ref="BG35" si="517">IFERROR(BF35/BF$36,"")</f>
        <v>4.7033647364779059E-2</v>
      </c>
      <c r="BH35" s="16" vm="517">
        <f>IFERROR(CUBEVALUE("ThisWorkbookDataModel","[Measures].[Exp]","[Expenditures].[ProgramGroupTitle].["&amp;$B35&amp;"]","[Expenditures].[SchoolYear].["&amp;RIGHT(BH$7,7)&amp;"]","[DistrictBySize].[DistrictGroupTitle].["&amp;Districts!$N$2&amp;"]"),"")</f>
        <v>39413384.710000001</v>
      </c>
      <c r="BI35" s="43">
        <f t="shared" ref="BI35" si="518">IFERROR(BH35/BH$36,"")</f>
        <v>2.1046805876786243E-2</v>
      </c>
      <c r="BJ35" s="16" vm="543">
        <f>IFERROR(CUBEVALUE("ThisWorkbookDataModel","[Measures].[Exp]","[Expenditures].[ProgramGroupTitle].["&amp;$B35&amp;"]","[Expenditures].[SchoolYear].["&amp;RIGHT(BJ$7,7)&amp;"]","[DistrictBySize].[DistrictGroupTitle].["&amp;Districts!$N$2&amp;"]"),"")</f>
        <v>408083</v>
      </c>
      <c r="BK35" s="43">
        <f t="shared" si="302"/>
        <v>2.0756584950063785E-4</v>
      </c>
    </row>
    <row r="36" spans="2:63" ht="14.25" customHeight="1" x14ac:dyDescent="0.15">
      <c r="B36" s="60" t="str">
        <f>B22</f>
        <v>Total All Programs</v>
      </c>
      <c r="D36" s="19">
        <f t="shared" ref="D36" si="519">SUM(D26:D35)</f>
        <v>5700.3250636154989</v>
      </c>
      <c r="E36" s="21">
        <f>SUM(E26:E35)</f>
        <v>1</v>
      </c>
      <c r="F36" s="19">
        <f t="shared" ref="F36" si="520">SUM(F26:F35)</f>
        <v>5808.2392639841901</v>
      </c>
      <c r="G36" s="21">
        <f>SUM(G26:G35)</f>
        <v>1</v>
      </c>
      <c r="H36" s="19">
        <f t="shared" ref="H36" si="521">SUM(H26:H35)</f>
        <v>6091.3794077032771</v>
      </c>
      <c r="I36" s="21">
        <f>SUM(I26:I35)</f>
        <v>1</v>
      </c>
      <c r="J36" s="19">
        <f t="shared" ref="J36" si="522">SUM(J26:J35)</f>
        <v>6196.7706825416017</v>
      </c>
      <c r="K36" s="21">
        <f>SUM(K26:K35)</f>
        <v>0.99999999999999978</v>
      </c>
      <c r="L36" s="19">
        <f t="shared" ref="L36" si="523">SUM(L26:L35)</f>
        <v>6495.186406750684</v>
      </c>
      <c r="M36" s="21">
        <f>SUM(M26:M35)</f>
        <v>0.99999999999999989</v>
      </c>
      <c r="N36" s="19">
        <f t="shared" ref="N36" si="524">SUM(N26:N35)</f>
        <v>6864.0622510570884</v>
      </c>
      <c r="O36" s="21">
        <f>SUM(O26:O35)</f>
        <v>1</v>
      </c>
      <c r="P36" s="19">
        <f t="shared" ref="P36" si="525">SUM(P26:P35)</f>
        <v>7145.4637305249107</v>
      </c>
      <c r="Q36" s="21">
        <f>SUM(Q26:Q35)</f>
        <v>1</v>
      </c>
      <c r="R36" s="19">
        <f t="shared" ref="R36" si="526">SUM(R26:R35)</f>
        <v>7348.8231647560287</v>
      </c>
      <c r="S36" s="21">
        <f>SUM(S26:S35)</f>
        <v>1</v>
      </c>
      <c r="T36" s="19">
        <f t="shared" ref="T36" si="527">SUM(T26:T35)</f>
        <v>7575.1646171992425</v>
      </c>
      <c r="U36" s="21">
        <f>SUM(U26:U35)</f>
        <v>0.99999999999999989</v>
      </c>
      <c r="V36" s="19">
        <f t="shared" ref="V36" si="528">SUM(V26:V35)</f>
        <v>7854.5342903260917</v>
      </c>
      <c r="W36" s="21">
        <f>SUM(W26:W35)</f>
        <v>1</v>
      </c>
      <c r="X36" s="19">
        <f t="shared" ref="X36" si="529">SUM(X26:X35)</f>
        <v>8190.5873293525829</v>
      </c>
      <c r="Y36" s="21">
        <f>SUM(Y26:Y35)</f>
        <v>1</v>
      </c>
      <c r="Z36" s="19">
        <f t="shared" ref="Z36" si="530">SUM(Z26:Z35)</f>
        <v>8699.8190881625869</v>
      </c>
      <c r="AA36" s="21">
        <f>SUM(AA26:AA35)</f>
        <v>1</v>
      </c>
      <c r="AB36" s="19">
        <f t="shared" ref="AB36" si="531">SUM(AB26:AB35)</f>
        <v>9265.723408658112</v>
      </c>
      <c r="AC36" s="21">
        <f>SUM(AC26:AC35)</f>
        <v>1</v>
      </c>
      <c r="AD36" s="19">
        <f t="shared" ref="AD36" si="532">SUM(AD26:AD35)</f>
        <v>9812.4418351948989</v>
      </c>
      <c r="AE36" s="21">
        <f>SUM(AE26:AE35)</f>
        <v>1</v>
      </c>
      <c r="AF36" s="19">
        <f t="shared" ref="AF36" si="533">SUM(AF26:AF35)</f>
        <v>9560.9012561471518</v>
      </c>
      <c r="AG36" s="21">
        <f>SUM(AG26:AG35)</f>
        <v>0.99999999999999978</v>
      </c>
      <c r="AH36" s="19">
        <f t="shared" ref="AH36" si="534">SUM(AH26:AH35)</f>
        <v>9775.3713857640414</v>
      </c>
      <c r="AI36" s="21">
        <f>SUM(AI26:AI35)</f>
        <v>0.99999999999999989</v>
      </c>
      <c r="AJ36" s="19">
        <f t="shared" ref="AJ36" si="535">SUM(AJ26:AJ35)</f>
        <v>9702.7799855250087</v>
      </c>
      <c r="AK36" s="21">
        <f>SUM(AK26:AK35)</f>
        <v>1.0000000000000002</v>
      </c>
      <c r="AL36" s="19">
        <f t="shared" ref="AL36" si="536">SUM(AL26:AL35)</f>
        <v>9790.9267807798733</v>
      </c>
      <c r="AM36" s="21">
        <f>SUM(AM26:AM35)</f>
        <v>1</v>
      </c>
      <c r="AN36" s="19">
        <f t="shared" ref="AN36" si="537">SUM(AN26:AN35)</f>
        <v>10295.979961565185</v>
      </c>
      <c r="AO36" s="21">
        <f>SUM(AO26:AO35)</f>
        <v>1.0000000000000002</v>
      </c>
      <c r="AP36" s="19">
        <f t="shared" ref="AP36" si="538">SUM(AP26:AP35)</f>
        <v>10599.898776304723</v>
      </c>
      <c r="AQ36" s="21">
        <f>SUM(AQ26:AQ35)</f>
        <v>1</v>
      </c>
      <c r="AR36" s="19">
        <f t="shared" ref="AR36" si="539">SUM(AR26:AR35)</f>
        <v>11312.742586639959</v>
      </c>
      <c r="AS36" s="21">
        <f>SUM(AS26:AS35)</f>
        <v>1</v>
      </c>
      <c r="AT36" s="19">
        <f t="shared" ref="AT36" si="540">SUM(AT26:AT35)</f>
        <v>11818.272441852645</v>
      </c>
      <c r="AU36" s="21">
        <f>SUM(AU26:AU35)</f>
        <v>1</v>
      </c>
      <c r="AV36" s="19">
        <f t="shared" ref="AV36" si="541">SUM(AV26:AV35)</f>
        <v>12773.946268767388</v>
      </c>
      <c r="AW36" s="21">
        <f>SUM(AW26:AW35)</f>
        <v>0.99999999999999978</v>
      </c>
      <c r="AX36" s="19">
        <f t="shared" ref="AX36" si="542">SUM(AX26:AX35)</f>
        <v>14202.180766558024</v>
      </c>
      <c r="AY36" s="21">
        <f>SUM(AY26:AY35)</f>
        <v>1</v>
      </c>
      <c r="AZ36" s="63">
        <f t="shared" ref="AZ36" si="543">SUM(AZ26:AZ35)</f>
        <v>14639.38783474477</v>
      </c>
      <c r="BA36" s="68">
        <f>SUM(BA26:BA35)</f>
        <v>0.99999999999999978</v>
      </c>
      <c r="BB36" s="63">
        <f t="shared" ref="BB36" si="544">SUM(BB26:BB35)</f>
        <v>1548646516.9599998</v>
      </c>
      <c r="BC36" s="68">
        <f>SUM(BC26:BC35)</f>
        <v>1</v>
      </c>
      <c r="BD36" s="63">
        <f t="shared" ref="BD36" si="545">SUM(BD26:BD35)</f>
        <v>1692619489.05</v>
      </c>
      <c r="BE36" s="68">
        <f>SUM(BE26:BE35)</f>
        <v>1</v>
      </c>
      <c r="BF36" s="63">
        <f t="shared" ref="BF36" si="546">SUM(BF26:BF35)</f>
        <v>1817833857.4699996</v>
      </c>
      <c r="BG36" s="68">
        <f>SUM(BG26:BG35)</f>
        <v>1.0000000000000002</v>
      </c>
      <c r="BH36" s="63">
        <f t="shared" ref="BH36:BJ36" si="547">SUM(BH26:BH35)</f>
        <v>1872653976.1299996</v>
      </c>
      <c r="BI36" s="69">
        <f>SUM(BI26:BI35)</f>
        <v>1.0000000000000002</v>
      </c>
      <c r="BJ36" s="63">
        <f t="shared" si="547"/>
        <v>1966041143</v>
      </c>
      <c r="BK36" s="69">
        <f>SUM(BK26:BK35)</f>
        <v>1</v>
      </c>
    </row>
    <row r="37" spans="2:63" ht="14.25" customHeight="1" x14ac:dyDescent="0.15">
      <c r="B37" s="61" t="str">
        <f>B23</f>
        <v>Total FTE Enrollment</v>
      </c>
      <c r="C37" s="36"/>
      <c r="D37" s="35" vm="32">
        <f>IFERROR(CUBEVALUE("ThisWorkbookDataModel","[Measures].[Enr]","[Enrollment].[SchoolYear].["&amp;RIGHT(D$7,7)&amp;"]","[DistrictBySize].[DistrictGroupTitle].["&amp;Districts!$N$2&amp;"]"),"")</f>
        <v>89742.28</v>
      </c>
      <c r="E37" s="35"/>
      <c r="F37" s="35" vm="33">
        <f>IFERROR(CUBEVALUE("ThisWorkbookDataModel","[Measures].[Enr]","[Enrollment].[SchoolYear].["&amp;RIGHT(F$7,7)&amp;"]","[DistrictBySize].[DistrictGroupTitle].["&amp;Districts!$N$2&amp;"]"),"")</f>
        <v>91765.42</v>
      </c>
      <c r="G37" s="35"/>
      <c r="H37" s="35" vm="36">
        <f>IFERROR(CUBEVALUE("ThisWorkbookDataModel","[Measures].[Enr]","[Enrollment].[SchoolYear].["&amp;RIGHT(H$7,7)&amp;"]","[DistrictBySize].[DistrictGroupTitle].["&amp;Districts!$N$2&amp;"]"),"")</f>
        <v>92983.8</v>
      </c>
      <c r="I37" s="35"/>
      <c r="J37" s="35" vm="38">
        <f>IFERROR(CUBEVALUE("ThisWorkbookDataModel","[Measures].[Enr]","[Enrollment].[SchoolYear].["&amp;RIGHT(J$7,7)&amp;"]","[DistrictBySize].[DistrictGroupTitle].["&amp;Districts!$N$2&amp;"]"),"")</f>
        <v>94629.69</v>
      </c>
      <c r="K37" s="35"/>
      <c r="L37" s="35" vm="31">
        <f>IFERROR(CUBEVALUE("ThisWorkbookDataModel","[Measures].[Enr]","[Enrollment].[SchoolYear].["&amp;RIGHT(L$7,7)&amp;"]","[DistrictBySize].[DistrictGroupTitle].["&amp;Districts!$N$2&amp;"]"),"")</f>
        <v>95013.78</v>
      </c>
      <c r="M37" s="35"/>
      <c r="N37" s="35" vm="34">
        <f>IFERROR(CUBEVALUE("ThisWorkbookDataModel","[Measures].[Enr]","[Enrollment].[SchoolYear].["&amp;RIGHT(N$7,7)&amp;"]","[DistrictBySize].[DistrictGroupTitle].["&amp;Districts!$N$2&amp;"]"),"")</f>
        <v>94999.19</v>
      </c>
      <c r="O37" s="35"/>
      <c r="P37" s="35" vm="35">
        <f>IFERROR(CUBEVALUE("ThisWorkbookDataModel","[Measures].[Enr]","[Enrollment].[SchoolYear].["&amp;RIGHT(P$7,7)&amp;"]","[DistrictBySize].[DistrictGroupTitle].["&amp;Districts!$N$2&amp;"]"),"")</f>
        <v>94911.63</v>
      </c>
      <c r="Q37" s="35"/>
      <c r="R37" s="35" vm="37">
        <f>IFERROR(CUBEVALUE("ThisWorkbookDataModel","[Measures].[Enr]","[Enrollment].[SchoolYear].["&amp;RIGHT(R$7,7)&amp;"]","[DistrictBySize].[DistrictGroupTitle].["&amp;Districts!$N$2&amp;"]"),"")</f>
        <v>95274.39</v>
      </c>
      <c r="S37" s="35"/>
      <c r="T37" s="35" vm="39">
        <f>IFERROR(CUBEVALUE("ThisWorkbookDataModel","[Measures].[Enr]","[Enrollment].[SchoolYear].["&amp;RIGHT(T$7,7)&amp;"]","[DistrictBySize].[DistrictGroupTitle].["&amp;Districts!$N$2&amp;"]"),"")</f>
        <v>95310.94</v>
      </c>
      <c r="U37" s="35"/>
      <c r="V37" s="35" vm="40">
        <f>IFERROR(CUBEVALUE("ThisWorkbookDataModel","[Measures].[Enr]","[Enrollment].[SchoolYear].["&amp;RIGHT(V$7,7)&amp;"]","[DistrictBySize].[DistrictGroupTitle].["&amp;Districts!$N$2&amp;"]"),"")</f>
        <v>95475.47</v>
      </c>
      <c r="W37" s="35"/>
      <c r="X37" s="35" vm="41">
        <f>IFERROR(CUBEVALUE("ThisWorkbookDataModel","[Measures].[Enr]","[Enrollment].[SchoolYear].["&amp;RIGHT(X$7,7)&amp;"]","[DistrictBySize].[DistrictGroupTitle].["&amp;Districts!$N$2&amp;"]"),"")</f>
        <v>95288.58</v>
      </c>
      <c r="Y37" s="35"/>
      <c r="Z37" s="35" vm="42">
        <f>IFERROR(CUBEVALUE("ThisWorkbookDataModel","[Measures].[Enr]","[Enrollment].[SchoolYear].["&amp;RIGHT(Z$7,7)&amp;"]","[DistrictBySize].[DistrictGroupTitle].["&amp;Districts!$N$2&amp;"]"),"")</f>
        <v>95572.74</v>
      </c>
      <c r="AA37" s="35"/>
      <c r="AB37" s="35" vm="43">
        <f>IFERROR(CUBEVALUE("ThisWorkbookDataModel","[Measures].[Enr]","[Enrollment].[SchoolYear].["&amp;RIGHT(AB$7,7)&amp;"]","[DistrictBySize].[DistrictGroupTitle].["&amp;Districts!$N$2&amp;"]"),"")</f>
        <v>95877.26</v>
      </c>
      <c r="AC37" s="35"/>
      <c r="AD37" s="35" vm="44">
        <f>IFERROR(CUBEVALUE("ThisWorkbookDataModel","[Measures].[Enr]","[Enrollment].[SchoolYear].["&amp;RIGHT(AD$7,7)&amp;"]","[DistrictBySize].[DistrictGroupTitle].["&amp;Districts!$N$2&amp;"]"),"")</f>
        <v>96169.84</v>
      </c>
      <c r="AE37" s="35"/>
      <c r="AF37" s="35" vm="45">
        <f>IFERROR(CUBEVALUE("ThisWorkbookDataModel","[Measures].[Enr]","[Enrollment].[SchoolYear].["&amp;RIGHT(AF$7,7)&amp;"]","[DistrictBySize].[DistrictGroupTitle].["&amp;Districts!$N$2&amp;"]"),"")</f>
        <v>97166.96</v>
      </c>
      <c r="AG37" s="35"/>
      <c r="AH37" s="35" vm="46">
        <f>IFERROR(CUBEVALUE("ThisWorkbookDataModel","[Measures].[Enr]","[Enrollment].[SchoolYear].["&amp;RIGHT(AH$7,7)&amp;"]","[DistrictBySize].[DistrictGroupTitle].["&amp;Districts!$N$2&amp;"]"),"")</f>
        <v>97119.42</v>
      </c>
      <c r="AI37" s="35"/>
      <c r="AJ37" s="35" vm="47">
        <f>IFERROR(CUBEVALUE("ThisWorkbookDataModel","[Measures].[Enr]","[Enrollment].[SchoolYear].["&amp;RIGHT(AJ$7,7)&amp;"]","[DistrictBySize].[DistrictGroupTitle].["&amp;Districts!$N$2&amp;"]"),"")</f>
        <v>96594.19</v>
      </c>
      <c r="AK37" s="35"/>
      <c r="AL37" s="35" vm="48">
        <f>IFERROR(CUBEVALUE("ThisWorkbookDataModel","[Measures].[Enr]","[Enrollment].[SchoolYear].["&amp;RIGHT(AL$7,7)&amp;"]","[DistrictBySize].[DistrictGroupTitle].["&amp;Districts!$N$2&amp;"]"),"")</f>
        <v>96975.63</v>
      </c>
      <c r="AM37" s="35"/>
      <c r="AN37" s="35" vm="49">
        <f>IFERROR(CUBEVALUE("ThisWorkbookDataModel","[Measures].[Enr]","[Enrollment].[SchoolYear].["&amp;RIGHT(AN$7,7)&amp;"]","[DistrictBySize].[DistrictGroupTitle].["&amp;Districts!$N$2&amp;"]"),"")</f>
        <v>98181.82</v>
      </c>
      <c r="AO37" s="35"/>
      <c r="AP37" s="35" vm="50">
        <f>IFERROR(CUBEVALUE("ThisWorkbookDataModel","[Measures].[Enr]","[Enrollment].[SchoolYear].["&amp;RIGHT(AP$7,7)&amp;"]","[DistrictBySize].[DistrictGroupTitle].["&amp;Districts!$N$2&amp;"]"),"")</f>
        <v>97987.63</v>
      </c>
      <c r="AQ37" s="35"/>
      <c r="AR37" s="35" vm="51">
        <f>IFERROR(CUBEVALUE("ThisWorkbookDataModel","[Measures].[Enr]","[Enrollment].[SchoolYear].["&amp;RIGHT(AR$7,7)&amp;"]","[DistrictBySize].[DistrictGroupTitle].["&amp;Districts!$N$2&amp;"]"),"")</f>
        <v>100021.11</v>
      </c>
      <c r="AS37" s="35"/>
      <c r="AT37" s="35" vm="52">
        <f>IFERROR(CUBEVALUE("ThisWorkbookDataModel","[Measures].[Enr]","[Enrollment].[SchoolYear].["&amp;RIGHT(AT$7,7)&amp;"]","[DistrictBySize].[DistrictGroupTitle].["&amp;Districts!$N$2&amp;"]"),"")</f>
        <v>101763.88</v>
      </c>
      <c r="AU37" s="35"/>
      <c r="AV37" s="35" vm="53">
        <f>IFERROR(CUBEVALUE("ThisWorkbookDataModel","[Measures].[Enr]","[Enrollment].[SchoolYear].["&amp;RIGHT(AV$7,7)&amp;"]","[DistrictBySize].[DistrictGroupTitle].["&amp;Districts!$N$2&amp;"]"),"")</f>
        <v>102768.72</v>
      </c>
      <c r="AW37" s="35"/>
      <c r="AX37" s="35" vm="54">
        <f>IFERROR(CUBEVALUE("ThisWorkbookDataModel","[Measures].[Enr]","[Enrollment].[SchoolYear].["&amp;RIGHT(AX$7,7)&amp;"]","[DistrictBySize].[DistrictGroupTitle].["&amp;Districts!$N$2&amp;"]"),"")</f>
        <v>103106.35</v>
      </c>
      <c r="AY37" s="35"/>
      <c r="AZ37" s="70" vm="55">
        <f>IFERROR(CUBEVALUE("ThisWorkbookDataModel","[Measures].[Enr]","[Enrollment].[SchoolYear].["&amp;RIGHT(AZ$7,7)&amp;"]","[DistrictBySize].[DistrictGroupTitle].["&amp;Districts!$N$2&amp;"]"),"")</f>
        <v>104020.67</v>
      </c>
      <c r="BA37" s="70"/>
      <c r="BB37" s="70" vm="56">
        <f>IFERROR(CUBEVALUE("ThisWorkbookDataModel","[Measures].[Enr]","[Enrollment].[SchoolYear].["&amp;RIGHT(BB$7,7)&amp;"]","[DistrictBySize].[DistrictGroupTitle].["&amp;Districts!$N$2&amp;"]"),"")</f>
        <v>99833.11</v>
      </c>
      <c r="BC37" s="70"/>
      <c r="BD37" s="70" vm="57">
        <f>IFERROR(CUBEVALUE("ThisWorkbookDataModel","[Measures].[Enr]","[Enrollment].[SchoolYear].["&amp;RIGHT(BD$7,7)&amp;"]","[DistrictBySize].[DistrictGroupTitle].["&amp;Districts!$N$2&amp;"]"),"")</f>
        <v>100769.29</v>
      </c>
      <c r="BE37" s="70"/>
      <c r="BF37" s="70" vm="58">
        <f>IFERROR(CUBEVALUE("ThisWorkbookDataModel","[Measures].[Enr]","[Enrollment].[SchoolYear].["&amp;RIGHT(BF$7,7)&amp;"]","[DistrictBySize].[DistrictGroupTitle].["&amp;Districts!$N$2&amp;"]"),"")</f>
        <v>101834.94</v>
      </c>
      <c r="BG37" s="70"/>
      <c r="BH37" s="70" vm="59">
        <f>IFERROR(CUBEVALUE("ThisWorkbookDataModel","[Measures].[Enr]","[Enrollment].[SchoolYear].["&amp;RIGHT(BH$7,7)&amp;"]","[DistrictBySize].[DistrictGroupTitle].["&amp;Districts!$N$2&amp;"]"),"")</f>
        <v>102350.57</v>
      </c>
      <c r="BI37" s="67"/>
      <c r="BJ37" s="70" vm="409">
        <f>IFERROR(CUBEVALUE("ThisWorkbookDataModel","[Measures].[Enr]","[Enrollment].[SchoolYear].["&amp;RIGHT(BJ$7,7)&amp;"]","[DistrictBySize].[DistrictGroupTitle].["&amp;Districts!$N$2&amp;"]"),"")</f>
        <v>102712.81</v>
      </c>
      <c r="BK37" s="67"/>
    </row>
    <row r="38" spans="2:63" ht="7.5" customHeight="1" x14ac:dyDescent="0.15">
      <c r="B38" s="62"/>
    </row>
    <row r="39" spans="2:63" ht="14.25" customHeight="1" x14ac:dyDescent="0.15">
      <c r="B39" s="58" t="s">
        <v>667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6"/>
      <c r="BJ39" s="34"/>
      <c r="BK39" s="6"/>
    </row>
    <row r="40" spans="2:63" ht="14.25" customHeight="1" x14ac:dyDescent="0.15">
      <c r="B40" s="59" t="str">
        <f>B26</f>
        <v>Regular Instruction</v>
      </c>
      <c r="D40" s="16">
        <f>IFERROR(CUBEVALUE("ThisWorkbookDataModel","[Measures].[Exp]","[Expenditures].[ProgramGroupTitle].["&amp;$B40&amp;"]","[Expenditures].[SchoolYear].["&amp;RIGHT(D$7,7)&amp;"]")/D$51,"")</f>
        <v>3472.4272928795149</v>
      </c>
      <c r="E40" s="17">
        <f>IFERROR(D40/D$50,"")</f>
        <v>0.5852566565669165</v>
      </c>
      <c r="F40" s="16">
        <f>IFERROR(CUBEVALUE("ThisWorkbookDataModel","[Measures].[Exp]","[Expenditures].[ProgramGroupTitle].["&amp;$B40&amp;"]","[Expenditures].[SchoolYear].["&amp;RIGHT(F$7,7)&amp;"]")/F$51,"")</f>
        <v>3509.7210759527302</v>
      </c>
      <c r="G40" s="17">
        <f>IFERROR(F40/F$50,"")</f>
        <v>0.58122822234694616</v>
      </c>
      <c r="H40" s="16">
        <f>IFERROR(CUBEVALUE("ThisWorkbookDataModel","[Measures].[Exp]","[Expenditures].[ProgramGroupTitle].["&amp;$B40&amp;"]","[Expenditures].[SchoolYear].["&amp;RIGHT(H$7,7)&amp;"]")/H$51,"")</f>
        <v>3620.941002693804</v>
      </c>
      <c r="I40" s="17">
        <f>IFERROR(H40/H$50,"")</f>
        <v>0.57881400757457813</v>
      </c>
      <c r="J40" s="16">
        <f>IFERROR(CUBEVALUE("ThisWorkbookDataModel","[Measures].[Exp]","[Expenditures].[ProgramGroupTitle].["&amp;$B40&amp;"]","[Expenditures].[SchoolYear].["&amp;RIGHT(J$7,7)&amp;"]")/J$51,"")</f>
        <v>3639.3963369957473</v>
      </c>
      <c r="K40" s="17">
        <f>IFERROR(J40/J$50,"")</f>
        <v>0.57030509380600247</v>
      </c>
      <c r="L40" s="16">
        <f>IFERROR(CUBEVALUE("ThisWorkbookDataModel","[Measures].[Exp]","[Expenditures].[ProgramGroupTitle].["&amp;$B40&amp;"]","[Expenditures].[SchoolYear].["&amp;RIGHT(L$7,7)&amp;"]")/L$51,"")</f>
        <v>3823.9718953585343</v>
      </c>
      <c r="M40" s="17">
        <f>IFERROR(L40/L$50,"")</f>
        <v>0.57258179028697964</v>
      </c>
      <c r="N40" s="16">
        <f>IFERROR(CUBEVALUE("ThisWorkbookDataModel","[Measures].[Exp]","[Expenditures].[ProgramGroupTitle].["&amp;$B40&amp;"]","[Expenditures].[SchoolYear].["&amp;RIGHT(N$7,7)&amp;"]")/N$51,"")</f>
        <v>3936.759695203667</v>
      </c>
      <c r="O40" s="17">
        <f>IFERROR(N40/N$50,"")</f>
        <v>0.55879938666367268</v>
      </c>
      <c r="P40" s="16">
        <f>IFERROR(CUBEVALUE("ThisWorkbookDataModel","[Measures].[Exp]","[Expenditures].[ProgramGroupTitle].["&amp;$B40&amp;"]","[Expenditures].[SchoolYear].["&amp;RIGHT(P$7,7)&amp;"]")/P$51,"")</f>
        <v>4011.1018403746316</v>
      </c>
      <c r="Q40" s="17">
        <f>IFERROR(P40/P$50,"")</f>
        <v>0.54721841178389685</v>
      </c>
      <c r="R40" s="16">
        <f>IFERROR(CUBEVALUE("ThisWorkbookDataModel","[Measures].[Exp]","[Expenditures].[ProgramGroupTitle].["&amp;$B40&amp;"]","[Expenditures].[SchoolYear].["&amp;RIGHT(R$7,7)&amp;"]")/R$51,"")</f>
        <v>4080.222547056364</v>
      </c>
      <c r="S40" s="17">
        <f>IFERROR(R40/R$50,"")</f>
        <v>0.54054492757183348</v>
      </c>
      <c r="T40" s="16">
        <f>IFERROR(CUBEVALUE("ThisWorkbookDataModel","[Measures].[Exp]","[Expenditures].[ProgramGroupTitle].["&amp;$B40&amp;"]","[Expenditures].[SchoolYear].["&amp;RIGHT(T$7,7)&amp;"]")/T$51,"")</f>
        <v>4164.5160702215662</v>
      </c>
      <c r="U40" s="17">
        <f>IFERROR(T40/T$50,"")</f>
        <v>0.53975131761072714</v>
      </c>
      <c r="V40" s="16">
        <f>IFERROR(CUBEVALUE("ThisWorkbookDataModel","[Measures].[Exp]","[Expenditures].[ProgramGroupTitle].["&amp;$B40&amp;"]","[Expenditures].[SchoolYear].["&amp;RIGHT(V$7,7)&amp;"]")/V$51,"")</f>
        <v>4255.4570686766974</v>
      </c>
      <c r="W40" s="17">
        <f>IFERROR(V40/V$50,"")</f>
        <v>0.53189835025025944</v>
      </c>
      <c r="X40" s="16">
        <f>IFERROR(CUBEVALUE("ThisWorkbookDataModel","[Measures].[Exp]","[Expenditures].[ProgramGroupTitle].["&amp;$B40&amp;"]","[Expenditures].[SchoolYear].["&amp;RIGHT(X$7,7)&amp;"]")/X$51,"")</f>
        <v>4394.7154069371491</v>
      </c>
      <c r="Y40" s="17">
        <f>IFERROR(X40/X$50,"")</f>
        <v>0.52795372448376021</v>
      </c>
      <c r="Z40" s="16">
        <f>IFERROR(CUBEVALUE("ThisWorkbookDataModel","[Measures].[Exp]","[Expenditures].[ProgramGroupTitle].["&amp;$B40&amp;"]","[Expenditures].[SchoolYear].["&amp;RIGHT(Z$7,7)&amp;"]")/Z$51,"")</f>
        <v>4645.3262919375475</v>
      </c>
      <c r="AA40" s="17">
        <f>IFERROR(Z40/Z$50,"")</f>
        <v>0.52569819674578622</v>
      </c>
      <c r="AB40" s="16">
        <f>IFERROR(CUBEVALUE("ThisWorkbookDataModel","[Measures].[Exp]","[Expenditures].[ProgramGroupTitle].["&amp;$B40&amp;"]","[Expenditures].[SchoolYear].["&amp;RIGHT(AB$7,7)&amp;"]")/AB$51,"")</f>
        <v>4778.448629577154</v>
      </c>
      <c r="AC40" s="17">
        <f>IFERROR(AB40/AB$50,"")</f>
        <v>0.50734829179386365</v>
      </c>
      <c r="AD40" s="16">
        <f>IFERROR(CUBEVALUE("ThisWorkbookDataModel","[Measures].[Exp]","[Expenditures].[ProgramGroupTitle].["&amp;$B40&amp;"]","[Expenditures].[SchoolYear].["&amp;RIGHT(AD$7,7)&amp;"]")/AD$51,"")</f>
        <v>4734.5509226949416</v>
      </c>
      <c r="AE40" s="17">
        <f>IFERROR(AD40/AD$50,"")</f>
        <v>0.4748704576134018</v>
      </c>
      <c r="AF40" s="16">
        <f>IFERROR(CUBEVALUE("ThisWorkbookDataModel","[Measures].[Exp]","[Expenditures].[ProgramGroupTitle].["&amp;$B40&amp;"]","[Expenditures].[SchoolYear].["&amp;RIGHT(AF$7,7)&amp;"]")/AF$51,"")</f>
        <v>5009.3257880917517</v>
      </c>
      <c r="AG40" s="17">
        <f>IFERROR(AF40/AF$50,"")</f>
        <v>0.51192032830193634</v>
      </c>
      <c r="AH40" s="16">
        <f>IFERROR(CUBEVALUE("ThisWorkbookDataModel","[Measures].[Exp]","[Expenditures].[ProgramGroupTitle].["&amp;$B40&amp;"]","[Expenditures].[SchoolYear].["&amp;RIGHT(AH$7,7)&amp;"]")/AH$51,"")</f>
        <v>5104.3920544744369</v>
      </c>
      <c r="AI40" s="17">
        <f>IFERROR(AH40/AH$50,"")</f>
        <v>0.5132669312950302</v>
      </c>
      <c r="AJ40" s="16">
        <f>IFERROR(CUBEVALUE("ThisWorkbookDataModel","[Measures].[Exp]","[Expenditures].[ProgramGroupTitle].["&amp;$B40&amp;"]","[Expenditures].[SchoolYear].["&amp;RIGHT(AJ$7,7)&amp;"]")/AJ$51,"")</f>
        <v>5318.744777481189</v>
      </c>
      <c r="AK40" s="17">
        <f>IFERROR(AJ40/AJ$50,"")</f>
        <v>0.53646647762421351</v>
      </c>
      <c r="AL40" s="16">
        <f>IFERROR(CUBEVALUE("ThisWorkbookDataModel","[Measures].[Exp]","[Expenditures].[ProgramGroupTitle].["&amp;$B40&amp;"]","[Expenditures].[SchoolYear].["&amp;RIGHT(AL$7,7)&amp;"]")/AL$51,"")</f>
        <v>5412.2747237804606</v>
      </c>
      <c r="AM40" s="17">
        <f>IFERROR(AL40/AL$50,"")</f>
        <v>0.53840258436508903</v>
      </c>
      <c r="AN40" s="16">
        <f>IFERROR(CUBEVALUE("ThisWorkbookDataModel","[Measures].[Exp]","[Expenditures].[ProgramGroupTitle].["&amp;$B40&amp;"]","[Expenditures].[SchoolYear].["&amp;RIGHT(AN$7,7)&amp;"]")/AN$51,"")</f>
        <v>5683.3707258731401</v>
      </c>
      <c r="AO40" s="17">
        <f>IFERROR(AN40/AN$50,"")</f>
        <v>0.53843713483056388</v>
      </c>
      <c r="AP40" s="16">
        <f>IFERROR(CUBEVALUE("ThisWorkbookDataModel","[Measures].[Exp]","[Expenditures].[ProgramGroupTitle].["&amp;$B40&amp;"]","[Expenditures].[SchoolYear].["&amp;RIGHT(AP$7,7)&amp;"]")/AP$51,"")</f>
        <v>5916.03735166961</v>
      </c>
      <c r="AQ40" s="17">
        <f>IFERROR(AP40/AP$50,"")</f>
        <v>0.54024422384530912</v>
      </c>
      <c r="AR40" s="16">
        <f>IFERROR(CUBEVALUE("ThisWorkbookDataModel","[Measures].[Exp]","[Expenditures].[ProgramGroupTitle].["&amp;$B40&amp;"]","[Expenditures].[SchoolYear].["&amp;RIGHT(AR$7,7)&amp;"]")/AR$51,"")</f>
        <v>6354.3849908724842</v>
      </c>
      <c r="AS40" s="17">
        <f>IFERROR(AR40/AR$50,"")</f>
        <v>0.54510933213708423</v>
      </c>
      <c r="AT40" s="16">
        <f>IFERROR(CUBEVALUE("ThisWorkbookDataModel","[Measures].[Exp]","[Expenditures].[ProgramGroupTitle].["&amp;$B40&amp;"]","[Expenditures].[SchoolYear].["&amp;RIGHT(AT$7,7)&amp;"]")/AT$51,"")</f>
        <v>6653.8646437803982</v>
      </c>
      <c r="AU40" s="17">
        <f>IFERROR(AT40/AT$50,"")</f>
        <v>0.54940164691306292</v>
      </c>
      <c r="AV40" s="16">
        <f>IFERROR(CUBEVALUE("ThisWorkbookDataModel","[Measures].[Exp]","[Expenditures].[ProgramGroupTitle].["&amp;$B40&amp;"]","[Expenditures].[SchoolYear].["&amp;RIGHT(AV$7,7)&amp;"]")/AV$51,"")</f>
        <v>7118.5158610835288</v>
      </c>
      <c r="AW40" s="17">
        <f>IFERROR(AV40/AV$50,"")</f>
        <v>0.54374933332608988</v>
      </c>
      <c r="AX40" s="16">
        <f>IFERROR(CUBEVALUE("ThisWorkbookDataModel","[Measures].[Exp]","[Expenditures].[ProgramGroupTitle].["&amp;$B40&amp;"]","[Expenditures].[SchoolYear].["&amp;RIGHT(AX$7,7)&amp;"]")/AX$51,"")</f>
        <v>7951.7759981065365</v>
      </c>
      <c r="AY40" s="17">
        <f>IFERROR(AX40/AX$50,"")</f>
        <v>0.54670251226238387</v>
      </c>
      <c r="AZ40" s="16">
        <f>IFERROR(CUBEVALUE("ThisWorkbookDataModel","[Measures].[Exp]","[Expenditures].[ProgramGroupTitle].["&amp;$B40&amp;"]","[Expenditures].[SchoolYear].["&amp;RIGHT(AZ$7,7)&amp;"]")/AZ$51,"")</f>
        <v>8119.9498245782097</v>
      </c>
      <c r="BA40" s="17">
        <f>IFERROR(AZ40/AZ$50,"")</f>
        <v>0.54192113922076646</v>
      </c>
      <c r="BB40" s="16" vm="414">
        <f>IFERROR(CUBEVALUE("ThisWorkbookDataModel","[Measures].[Exp]","[Expenditures].[ProgramGroupTitle].["&amp;$B40&amp;"]","[Expenditures].[SchoolYear].["&amp;RIGHT(BB$7,7)&amp;"]"),"")</f>
        <v>9090715941.5900078</v>
      </c>
      <c r="BC40" s="17">
        <f>IFERROR(BB40/BB$50,"")</f>
        <v>0.53785659538490194</v>
      </c>
      <c r="BD40" s="16" vm="446">
        <f>IFERROR(CUBEVALUE("ThisWorkbookDataModel","[Measures].[Exp]","[Expenditures].[ProgramGroupTitle].["&amp;$B40&amp;"]","[Expenditures].[SchoolYear].["&amp;RIGHT(BD$7,7)&amp;"]"),"")</f>
        <v>9260296178.25</v>
      </c>
      <c r="BE40" s="17">
        <f>IFERROR(BD40/BD$50,"")</f>
        <v>0.50140755061324926</v>
      </c>
      <c r="BF40" s="16" vm="470">
        <f>IFERROR(CUBEVALUE("ThisWorkbookDataModel","[Measures].[Exp]","[Expenditures].[ProgramGroupTitle].["&amp;$B40&amp;"]","[Expenditures].[SchoolYear].["&amp;RIGHT(BF$7,7)&amp;"]"),"")</f>
        <v>9928460754.1299992</v>
      </c>
      <c r="BG40" s="17">
        <f>IFERROR(BF40/BF$50,"")</f>
        <v>0.50183915580443383</v>
      </c>
      <c r="BH40" s="16" vm="509">
        <f>IFERROR(CUBEVALUE("ThisWorkbookDataModel","[Measures].[Exp]","[Expenditures].[ProgramGroupTitle].["&amp;$B40&amp;"]","[Expenditures].[SchoolYear].["&amp;RIGHT(BH$7,7)&amp;"]"),"")</f>
        <v>10127973768.42</v>
      </c>
      <c r="BI40" s="43">
        <f>IFERROR(BH40/BH$50,"")</f>
        <v>0.49959342982907762</v>
      </c>
      <c r="BJ40" s="16" vm="552">
        <f>IFERROR(CUBEVALUE("ThisWorkbookDataModel","[Measures].[Exp]","[Expenditures].[ProgramGroupTitle].["&amp;$B40&amp;"]","[Expenditures].[SchoolYear].["&amp;RIGHT(BJ$7,7)&amp;"]"),"")</f>
        <v>10874287671</v>
      </c>
      <c r="BK40" s="43">
        <f>IFERROR(BJ40/BJ$50,"")</f>
        <v>0.50732335025726571</v>
      </c>
    </row>
    <row r="41" spans="2:63" ht="14.25" customHeight="1" x14ac:dyDescent="0.15">
      <c r="B41" s="59" t="str">
        <f t="shared" ref="B41:B49" si="548">B27</f>
        <v>Special Ed Instruction</v>
      </c>
      <c r="D41" s="16">
        <f t="shared" ref="D41:AZ49" si="549">IFERROR(CUBEVALUE("ThisWorkbookDataModel","[Measures].[Exp]","[Expenditures].[ProgramGroupTitle].["&amp;$B41&amp;"]","[Expenditures].[SchoolYear].["&amp;RIGHT(D$7,7)&amp;"]")/D$51,"")</f>
        <v>498.45812994979804</v>
      </c>
      <c r="E41" s="17">
        <f t="shared" ref="E41:G49" si="550">IFERROR(D41/D$50,"")</f>
        <v>8.4012108524553791E-2</v>
      </c>
      <c r="F41" s="16">
        <f t="shared" si="549"/>
        <v>504.31414392517536</v>
      </c>
      <c r="G41" s="17">
        <f t="shared" si="550"/>
        <v>8.3517067890781713E-2</v>
      </c>
      <c r="H41" s="16">
        <f t="shared" si="549"/>
        <v>537.99016129048402</v>
      </c>
      <c r="I41" s="17">
        <f t="shared" ref="I41" si="551">IFERROR(H41/H$50,"")</f>
        <v>8.5998706154166854E-2</v>
      </c>
      <c r="J41" s="16">
        <f t="shared" si="549"/>
        <v>568.27607971111024</v>
      </c>
      <c r="K41" s="17">
        <f t="shared" ref="K41" si="552">IFERROR(J41/J$50,"")</f>
        <v>8.9050686690222591E-2</v>
      </c>
      <c r="L41" s="16">
        <f t="shared" si="549"/>
        <v>613.15877475192929</v>
      </c>
      <c r="M41" s="17">
        <f t="shared" ref="M41" si="553">IFERROR(L41/L$50,"")</f>
        <v>9.1811226281178798E-2</v>
      </c>
      <c r="N41" s="16">
        <f t="shared" si="549"/>
        <v>666.43581918575808</v>
      </c>
      <c r="O41" s="17">
        <f t="shared" ref="O41" si="554">IFERROR(N41/N$50,"")</f>
        <v>9.4596560583929082E-2</v>
      </c>
      <c r="P41" s="16">
        <f t="shared" si="549"/>
        <v>694.71284938771203</v>
      </c>
      <c r="Q41" s="17">
        <f t="shared" ref="Q41" si="555">IFERROR(P41/P$50,"")</f>
        <v>9.4776866112255803E-2</v>
      </c>
      <c r="R41" s="16">
        <f t="shared" si="549"/>
        <v>731.2076656765513</v>
      </c>
      <c r="S41" s="17">
        <f t="shared" ref="S41" si="556">IFERROR(R41/R$50,"")</f>
        <v>9.6869861906981158E-2</v>
      </c>
      <c r="T41" s="16">
        <f t="shared" si="549"/>
        <v>766.4814834717231</v>
      </c>
      <c r="U41" s="17">
        <f t="shared" ref="U41" si="557">IFERROR(T41/T$50,"")</f>
        <v>9.9341528199716284E-2</v>
      </c>
      <c r="V41" s="16">
        <f t="shared" si="549"/>
        <v>821.59084658024176</v>
      </c>
      <c r="W41" s="17">
        <f t="shared" ref="W41" si="558">IFERROR(V41/V$50,"")</f>
        <v>0.10269233335554191</v>
      </c>
      <c r="X41" s="16">
        <f t="shared" si="549"/>
        <v>866.18784926949706</v>
      </c>
      <c r="Y41" s="17">
        <f t="shared" ref="Y41" si="559">IFERROR(X41/X$50,"")</f>
        <v>0.10405841079095593</v>
      </c>
      <c r="Z41" s="16">
        <f t="shared" si="549"/>
        <v>925.14329644921543</v>
      </c>
      <c r="AA41" s="17">
        <f t="shared" ref="AA41" si="560">IFERROR(Z41/Z$50,"")</f>
        <v>0.10469580221284128</v>
      </c>
      <c r="AB41" s="16">
        <f t="shared" si="549"/>
        <v>1126.774931537446</v>
      </c>
      <c r="AC41" s="17">
        <f t="shared" ref="AC41" si="561">IFERROR(AB41/AB$50,"")</f>
        <v>0.11963450505949205</v>
      </c>
      <c r="AD41" s="16">
        <f t="shared" si="549"/>
        <v>1197.8317692888918</v>
      </c>
      <c r="AE41" s="17">
        <f t="shared" ref="AE41" si="562">IFERROR(AD41/AD$50,"")</f>
        <v>0.12014126148680498</v>
      </c>
      <c r="AF41" s="16">
        <f t="shared" si="549"/>
        <v>1129.6430456848038</v>
      </c>
      <c r="AG41" s="17">
        <f t="shared" ref="AG41" si="563">IFERROR(AF41/AF$50,"")</f>
        <v>0.11544212999395601</v>
      </c>
      <c r="AH41" s="16">
        <f t="shared" si="549"/>
        <v>1179.022215220725</v>
      </c>
      <c r="AI41" s="17">
        <f t="shared" ref="AI41" si="564">IFERROR(AH41/AH$50,"")</f>
        <v>0.11855537503326016</v>
      </c>
      <c r="AJ41" s="16">
        <f t="shared" si="549"/>
        <v>1239.4816288947081</v>
      </c>
      <c r="AK41" s="17">
        <f t="shared" ref="AK41" si="565">IFERROR(AJ41/AJ$50,"")</f>
        <v>0.12501828370263784</v>
      </c>
      <c r="AL41" s="16">
        <f t="shared" si="549"/>
        <v>1263.0634715210242</v>
      </c>
      <c r="AM41" s="17">
        <f t="shared" ref="AM41" si="566">IFERROR(AL41/AL$50,"")</f>
        <v>0.12564710255673359</v>
      </c>
      <c r="AN41" s="16">
        <f t="shared" si="549"/>
        <v>1321.148141926956</v>
      </c>
      <c r="AO41" s="17">
        <f t="shared" ref="AO41" si="567">IFERROR(AN41/AN$50,"")</f>
        <v>0.12516431789105001</v>
      </c>
      <c r="AP41" s="16">
        <f t="shared" si="549"/>
        <v>1374.6206577511698</v>
      </c>
      <c r="AQ41" s="17">
        <f t="shared" ref="AQ41" si="568">IFERROR(AP41/AP$50,"")</f>
        <v>0.12552842826777041</v>
      </c>
      <c r="AR41" s="16">
        <f t="shared" si="549"/>
        <v>1488.2776509143387</v>
      </c>
      <c r="AS41" s="17">
        <f t="shared" ref="AS41" si="569">IFERROR(AR41/AR$50,"")</f>
        <v>0.12767152721935918</v>
      </c>
      <c r="AT41" s="16">
        <f t="shared" si="549"/>
        <v>1588.1373177724174</v>
      </c>
      <c r="AU41" s="17">
        <f t="shared" ref="AU41" si="570">IFERROR(AT41/AT$50,"")</f>
        <v>0.13113059922609646</v>
      </c>
      <c r="AV41" s="16">
        <f t="shared" si="549"/>
        <v>1753.8899743122599</v>
      </c>
      <c r="AW41" s="17">
        <f t="shared" ref="AW41" si="571">IFERROR(AV41/AV$50,"")</f>
        <v>0.13397125508609073</v>
      </c>
      <c r="AX41" s="16">
        <f t="shared" si="549"/>
        <v>2029.4529144606674</v>
      </c>
      <c r="AY41" s="17">
        <f t="shared" ref="AY41" si="572">IFERROR(AX41/AX$50,"")</f>
        <v>0.13952945947145112</v>
      </c>
      <c r="AZ41" s="16">
        <f t="shared" si="549"/>
        <v>2174.0247209897939</v>
      </c>
      <c r="BA41" s="17">
        <f t="shared" ref="BA41" si="573">IFERROR(AZ41/AZ$50,"")</f>
        <v>0.14509325537046613</v>
      </c>
      <c r="BB41" s="16" vm="418">
        <f t="shared" ref="BB41:BJ49" si="574">IFERROR(CUBEVALUE("ThisWorkbookDataModel","[Measures].[Exp]","[Expenditures].[ProgramGroupTitle].["&amp;$B41&amp;"]","[Expenditures].[SchoolYear].["&amp;RIGHT(BB$7,7)&amp;"]"),"")</f>
        <v>2383622912.2099986</v>
      </c>
      <c r="BC41" s="17">
        <f t="shared" ref="BC41" si="575">IFERROR(BB41/BB$50,"")</f>
        <v>0.1410281998117828</v>
      </c>
      <c r="BD41" s="16" vm="447">
        <f t="shared" si="574"/>
        <v>2501934068.880003</v>
      </c>
      <c r="BE41" s="17">
        <f t="shared" ref="BE41" si="576">IFERROR(BD41/BD$50,"")</f>
        <v>0.13546960152521109</v>
      </c>
      <c r="BF41" s="16" vm="479">
        <f t="shared" si="574"/>
        <v>2779063656.5100012</v>
      </c>
      <c r="BG41" s="17">
        <f t="shared" ref="BG41" si="577">IFERROR(BF41/BF$50,"")</f>
        <v>0.14046920200894428</v>
      </c>
      <c r="BH41" s="16" vm="508">
        <f t="shared" si="574"/>
        <v>3076449868.7199984</v>
      </c>
      <c r="BI41" s="43">
        <f t="shared" ref="BI41" si="578">IFERROR(BH41/BH$50,"")</f>
        <v>0.15175534383821898</v>
      </c>
      <c r="BJ41" s="16" vm="555">
        <f t="shared" si="574"/>
        <v>3289311130</v>
      </c>
      <c r="BK41" s="43">
        <f t="shared" ref="BK41:BK49" si="579">IFERROR(BJ41/BJ$50,"")</f>
        <v>0.15345780735232789</v>
      </c>
    </row>
    <row r="42" spans="2:63" ht="14.25" customHeight="1" x14ac:dyDescent="0.15">
      <c r="B42" s="59" t="str">
        <f t="shared" si="548"/>
        <v>Vocational Ed Instruction</v>
      </c>
      <c r="D42" s="16">
        <f t="shared" si="549"/>
        <v>204.86107224221459</v>
      </c>
      <c r="E42" s="17">
        <f t="shared" si="550"/>
        <v>3.4528096944477095E-2</v>
      </c>
      <c r="F42" s="16">
        <f t="shared" si="549"/>
        <v>214.42671398150998</v>
      </c>
      <c r="G42" s="17">
        <f t="shared" si="550"/>
        <v>3.5510188728412974E-2</v>
      </c>
      <c r="H42" s="16">
        <f t="shared" si="549"/>
        <v>219.01531297919291</v>
      </c>
      <c r="I42" s="17">
        <f t="shared" ref="I42" si="580">IFERROR(H42/H$50,"")</f>
        <v>3.5009996277591125E-2</v>
      </c>
      <c r="J42" s="16">
        <f t="shared" si="549"/>
        <v>222.01722135004584</v>
      </c>
      <c r="K42" s="17">
        <f t="shared" ref="K42" si="581">IFERROR(J42/J$50,"")</f>
        <v>3.4790811586381462E-2</v>
      </c>
      <c r="L42" s="16">
        <f t="shared" si="549"/>
        <v>232.55601608940307</v>
      </c>
      <c r="M42" s="17">
        <f t="shared" ref="M42" si="582">IFERROR(L42/L$50,"")</f>
        <v>3.4821736058285875E-2</v>
      </c>
      <c r="N42" s="16">
        <f t="shared" si="549"/>
        <v>236.34943189966683</v>
      </c>
      <c r="O42" s="17">
        <f t="shared" ref="O42" si="583">IFERROR(N42/N$50,"")</f>
        <v>3.354838186967584E-2</v>
      </c>
      <c r="P42" s="16">
        <f t="shared" si="549"/>
        <v>242.01913352961398</v>
      </c>
      <c r="Q42" s="17">
        <f t="shared" ref="Q42" si="584">IFERROR(P42/P$50,"")</f>
        <v>3.3017692180815024E-2</v>
      </c>
      <c r="R42" s="16">
        <f t="shared" si="549"/>
        <v>249.40210607948521</v>
      </c>
      <c r="S42" s="17">
        <f t="shared" ref="S42" si="585">IFERROR(R42/R$50,"")</f>
        <v>3.3040610361868034E-2</v>
      </c>
      <c r="T42" s="16">
        <f t="shared" si="549"/>
        <v>253.78299951254414</v>
      </c>
      <c r="U42" s="17">
        <f t="shared" ref="U42" si="586">IFERROR(T42/T$50,"")</f>
        <v>3.2892107045419672E-2</v>
      </c>
      <c r="V42" s="16">
        <f t="shared" si="549"/>
        <v>259.72513034402192</v>
      </c>
      <c r="W42" s="17">
        <f t="shared" ref="W42" si="587">IFERROR(V42/V$50,"")</f>
        <v>3.2463579380317423E-2</v>
      </c>
      <c r="X42" s="16">
        <f t="shared" si="549"/>
        <v>262.90482623794901</v>
      </c>
      <c r="Y42" s="17">
        <f t="shared" ref="Y42" si="588">IFERROR(X42/X$50,"")</f>
        <v>3.1583747602399882E-2</v>
      </c>
      <c r="Z42" s="16">
        <f t="shared" si="549"/>
        <v>275.44748012641458</v>
      </c>
      <c r="AA42" s="17">
        <f t="shared" ref="AA42" si="589">IFERROR(Z42/Z$50,"")</f>
        <v>3.1171597967605946E-2</v>
      </c>
      <c r="AB42" s="16">
        <f t="shared" si="549"/>
        <v>288.12718833100263</v>
      </c>
      <c r="AC42" s="17">
        <f t="shared" ref="AC42" si="590">IFERROR(AB42/AB$50,"")</f>
        <v>3.0591693696210898E-2</v>
      </c>
      <c r="AD42" s="16">
        <f t="shared" si="549"/>
        <v>307.98593272135065</v>
      </c>
      <c r="AE42" s="17">
        <f t="shared" ref="AE42" si="591">IFERROR(AD42/AD$50,"")</f>
        <v>3.0890663802730763E-2</v>
      </c>
      <c r="AF42" s="16">
        <f t="shared" si="549"/>
        <v>301.00104737375227</v>
      </c>
      <c r="AG42" s="17">
        <f t="shared" ref="AG42" si="592">IFERROR(AF42/AF$50,"")</f>
        <v>3.0760338119173586E-2</v>
      </c>
      <c r="AH42" s="16">
        <f t="shared" si="549"/>
        <v>315.6576232776651</v>
      </c>
      <c r="AI42" s="17">
        <f t="shared" ref="AI42" si="593">IFERROR(AH42/AH$50,"")</f>
        <v>3.1740630012459255E-2</v>
      </c>
      <c r="AJ42" s="16">
        <f t="shared" si="549"/>
        <v>320.73641657476537</v>
      </c>
      <c r="AK42" s="17">
        <f t="shared" ref="AK42" si="594">IFERROR(AJ42/AJ$50,"")</f>
        <v>3.2350553155731925E-2</v>
      </c>
      <c r="AL42" s="16">
        <f t="shared" si="549"/>
        <v>333.96174742731142</v>
      </c>
      <c r="AM42" s="17">
        <f t="shared" ref="AM42" si="595">IFERROR(AL42/AL$50,"")</f>
        <v>3.3221866418553056E-2</v>
      </c>
      <c r="AN42" s="16">
        <f t="shared" si="549"/>
        <v>336.85385706803385</v>
      </c>
      <c r="AO42" s="17">
        <f t="shared" ref="AO42" si="596">IFERROR(AN42/AN$50,"")</f>
        <v>3.1913213901504152E-2</v>
      </c>
      <c r="AP42" s="16">
        <f t="shared" si="549"/>
        <v>344.26846024736938</v>
      </c>
      <c r="AQ42" s="17">
        <f t="shared" ref="AQ42" si="597">IFERROR(AP42/AP$50,"")</f>
        <v>3.1438112379102941E-2</v>
      </c>
      <c r="AR42" s="16">
        <f t="shared" si="549"/>
        <v>359.62206630712257</v>
      </c>
      <c r="AS42" s="17">
        <f t="shared" ref="AS42" si="598">IFERROR(AR42/AR$50,"")</f>
        <v>3.0850089295505149E-2</v>
      </c>
      <c r="AT42" s="16">
        <f t="shared" si="549"/>
        <v>364.2695598211057</v>
      </c>
      <c r="AU42" s="17">
        <f t="shared" ref="AU42" si="599">IFERROR(AT42/AT$50,"")</f>
        <v>3.007730195910745E-2</v>
      </c>
      <c r="AV42" s="16">
        <f t="shared" si="549"/>
        <v>417.91757109031636</v>
      </c>
      <c r="AW42" s="17">
        <f t="shared" ref="AW42" si="600">IFERROR(AV42/AV$50,"")</f>
        <v>3.1922721688089219E-2</v>
      </c>
      <c r="AX42" s="16">
        <f t="shared" si="549"/>
        <v>481.51566314188642</v>
      </c>
      <c r="AY42" s="17">
        <f t="shared" ref="AY42" si="601">IFERROR(AX42/AX$50,"")</f>
        <v>3.3105286516627322E-2</v>
      </c>
      <c r="AZ42" s="16">
        <f t="shared" si="549"/>
        <v>515.96097791604973</v>
      </c>
      <c r="BA42" s="17">
        <f t="shared" ref="BA42" si="602">IFERROR(AZ42/AZ$50,"")</f>
        <v>3.4434961666804473E-2</v>
      </c>
      <c r="BB42" s="16" vm="413">
        <f t="shared" si="574"/>
        <v>607276814.54000032</v>
      </c>
      <c r="BC42" s="17">
        <f t="shared" ref="BC42" si="603">IFERROR(BB42/BB$50,"")</f>
        <v>3.5929825772066132E-2</v>
      </c>
      <c r="BD42" s="16" vm="464">
        <f t="shared" si="574"/>
        <v>663592907.28999996</v>
      </c>
      <c r="BE42" s="17">
        <f t="shared" ref="BE42" si="604">IFERROR(BD42/BD$50,"")</f>
        <v>3.593086957953897E-2</v>
      </c>
      <c r="BF42" s="16" vm="473">
        <f t="shared" si="574"/>
        <v>727467238.3500005</v>
      </c>
      <c r="BG42" s="17">
        <f t="shared" ref="BG42" si="605">IFERROR(BF42/BF$50,"")</f>
        <v>3.6770205755921048E-2</v>
      </c>
      <c r="BH42" s="16" vm="502">
        <f t="shared" si="574"/>
        <v>771921043.42999971</v>
      </c>
      <c r="BI42" s="43">
        <f t="shared" ref="BI42" si="606">IFERROR(BH42/BH$50,"")</f>
        <v>3.8077377613962383E-2</v>
      </c>
      <c r="BJ42" s="16" vm="546">
        <f t="shared" si="574"/>
        <v>802687872</v>
      </c>
      <c r="BK42" s="43">
        <f t="shared" si="579"/>
        <v>3.7448181688250946E-2</v>
      </c>
    </row>
    <row r="43" spans="2:63" ht="14.25" customHeight="1" x14ac:dyDescent="0.15">
      <c r="B43" s="59" t="str">
        <f t="shared" si="548"/>
        <v>Skills Centers Instruction</v>
      </c>
      <c r="D43" s="16">
        <f t="shared" si="549"/>
        <v>19.859883141011519</v>
      </c>
      <c r="E43" s="17">
        <f t="shared" si="550"/>
        <v>3.3472634058464555E-3</v>
      </c>
      <c r="F43" s="16">
        <f t="shared" si="549"/>
        <v>20.241993547845926</v>
      </c>
      <c r="G43" s="17">
        <f t="shared" si="550"/>
        <v>3.3521803220157935E-3</v>
      </c>
      <c r="H43" s="16">
        <f t="shared" si="549"/>
        <v>22.315265442982216</v>
      </c>
      <c r="I43" s="17">
        <f t="shared" ref="I43" si="607">IFERROR(H43/H$50,"")</f>
        <v>3.5671357836357634E-3</v>
      </c>
      <c r="J43" s="16">
        <f t="shared" si="549"/>
        <v>22.506756006384517</v>
      </c>
      <c r="K43" s="17">
        <f t="shared" ref="K43" si="608">IFERROR(J43/J$50,"")</f>
        <v>3.5268809458893868E-3</v>
      </c>
      <c r="L43" s="16">
        <f t="shared" si="549"/>
        <v>22.256501265294503</v>
      </c>
      <c r="M43" s="17">
        <f t="shared" ref="M43" si="609">IFERROR(L43/L$50,"")</f>
        <v>3.3325734834701005E-3</v>
      </c>
      <c r="N43" s="16">
        <f t="shared" si="549"/>
        <v>21.651248163320673</v>
      </c>
      <c r="O43" s="17">
        <f t="shared" ref="O43" si="610">IFERROR(N43/N$50,"")</f>
        <v>3.0732645959840937E-3</v>
      </c>
      <c r="P43" s="16">
        <f t="shared" si="549"/>
        <v>21.634826610570371</v>
      </c>
      <c r="Q43" s="17">
        <f t="shared" ref="Q43" si="611">IFERROR(P43/P$50,"")</f>
        <v>2.9515519496135663E-3</v>
      </c>
      <c r="R43" s="16">
        <f t="shared" si="549"/>
        <v>22.980330319738755</v>
      </c>
      <c r="S43" s="17">
        <f t="shared" ref="S43" si="612">IFERROR(R43/R$50,"")</f>
        <v>3.0444175152214803E-3</v>
      </c>
      <c r="T43" s="16">
        <f t="shared" si="549"/>
        <v>23.322257278941041</v>
      </c>
      <c r="U43" s="17">
        <f t="shared" ref="U43" si="613">IFERROR(T43/T$50,"")</f>
        <v>3.0227327458229895E-3</v>
      </c>
      <c r="V43" s="16">
        <f t="shared" si="549"/>
        <v>24.312171190586746</v>
      </c>
      <c r="W43" s="17">
        <f t="shared" ref="W43" si="614">IFERROR(V43/V$50,"")</f>
        <v>3.038828388720243E-3</v>
      </c>
      <c r="X43" s="16">
        <f t="shared" si="549"/>
        <v>24.677365221041175</v>
      </c>
      <c r="Y43" s="17">
        <f t="shared" ref="Y43" si="615">IFERROR(X43/X$50,"")</f>
        <v>2.9645848871872188E-3</v>
      </c>
      <c r="Z43" s="16">
        <f t="shared" si="549"/>
        <v>26.023100291868815</v>
      </c>
      <c r="AA43" s="17">
        <f t="shared" ref="AA43" si="616">IFERROR(Z43/Z$50,"")</f>
        <v>2.9449593069304459E-3</v>
      </c>
      <c r="AB43" s="16">
        <f t="shared" si="549"/>
        <v>28.029033431938679</v>
      </c>
      <c r="AC43" s="17">
        <f t="shared" ref="AC43" si="617">IFERROR(AB43/AB$50,"")</f>
        <v>2.9759621447652891E-3</v>
      </c>
      <c r="AD43" s="16">
        <f t="shared" si="549"/>
        <v>29.56151629144204</v>
      </c>
      <c r="AE43" s="17">
        <f t="shared" ref="AE43" si="618">IFERROR(AD43/AD$50,"")</f>
        <v>2.9649888655274284E-3</v>
      </c>
      <c r="AF43" s="16">
        <f t="shared" si="549"/>
        <v>31.487327244505519</v>
      </c>
      <c r="AG43" s="17">
        <f t="shared" ref="AG43" si="619">IFERROR(AF43/AF$50,"")</f>
        <v>3.2177988779799704E-3</v>
      </c>
      <c r="AH43" s="16">
        <f t="shared" si="549"/>
        <v>36.365534452324312</v>
      </c>
      <c r="AI43" s="17">
        <f t="shared" ref="AI43" si="620">IFERROR(AH43/AH$50,"")</f>
        <v>3.6566991865145874E-3</v>
      </c>
      <c r="AJ43" s="16">
        <f t="shared" si="549"/>
        <v>35.382183755735838</v>
      </c>
      <c r="AK43" s="17">
        <f t="shared" ref="AK43" si="621">IFERROR(AJ43/AJ$50,"")</f>
        <v>3.568765993520997E-3</v>
      </c>
      <c r="AL43" s="16">
        <f t="shared" si="549"/>
        <v>36.622200279959287</v>
      </c>
      <c r="AM43" s="17">
        <f t="shared" ref="AM43" si="622">IFERROR(AL43/AL$50,"")</f>
        <v>3.6431054006241114E-3</v>
      </c>
      <c r="AN43" s="16">
        <f t="shared" si="549"/>
        <v>38.855864888696551</v>
      </c>
      <c r="AO43" s="17">
        <f t="shared" ref="AO43" si="623">IFERROR(AN43/AN$50,"")</f>
        <v>3.68116766812165E-3</v>
      </c>
      <c r="AP43" s="16">
        <f t="shared" si="549"/>
        <v>39.860248476467952</v>
      </c>
      <c r="AQ43" s="17">
        <f t="shared" ref="AQ43" si="624">IFERROR(AP43/AP$50,"")</f>
        <v>3.6399819203935969E-3</v>
      </c>
      <c r="AR43" s="16">
        <f t="shared" si="549"/>
        <v>39.318435419740759</v>
      </c>
      <c r="AS43" s="17">
        <f t="shared" ref="AS43" si="625">IFERROR(AR43/AR$50,"")</f>
        <v>3.3729221794267053E-3</v>
      </c>
      <c r="AT43" s="16">
        <f t="shared" si="549"/>
        <v>41.001412839195048</v>
      </c>
      <c r="AU43" s="17">
        <f t="shared" ref="AU43" si="626">IFERROR(AT43/AT$50,"")</f>
        <v>3.3854376284423275E-3</v>
      </c>
      <c r="AV43" s="16">
        <f t="shared" si="549"/>
        <v>41.308464735092883</v>
      </c>
      <c r="AW43" s="17">
        <f t="shared" ref="AW43" si="627">IFERROR(AV43/AV$50,"")</f>
        <v>3.1553557790362399E-3</v>
      </c>
      <c r="AX43" s="16">
        <f t="shared" si="549"/>
        <v>44.654443635249507</v>
      </c>
      <c r="AY43" s="17">
        <f t="shared" ref="AY43" si="628">IFERROR(AX43/AX$50,"")</f>
        <v>3.0700935897695096E-3</v>
      </c>
      <c r="AZ43" s="16">
        <f t="shared" si="549"/>
        <v>45.535751035779874</v>
      </c>
      <c r="BA43" s="17">
        <f t="shared" ref="BA43" si="629">IFERROR(AZ43/AZ$50,"")</f>
        <v>3.0390318425230979E-3</v>
      </c>
      <c r="BB43" s="16" vm="412">
        <f t="shared" si="574"/>
        <v>51739267.57</v>
      </c>
      <c r="BC43" s="17">
        <f t="shared" ref="BC43" si="630">IFERROR(BB43/BB$50,"")</f>
        <v>3.061178732424607E-3</v>
      </c>
      <c r="BD43" s="16" vm="441">
        <f t="shared" si="574"/>
        <v>56883875.039999999</v>
      </c>
      <c r="BE43" s="17">
        <f t="shared" ref="BE43" si="631">IFERROR(BD43/BD$50,"")</f>
        <v>3.0800315566782014E-3</v>
      </c>
      <c r="BF43" s="16" vm="474">
        <f t="shared" si="574"/>
        <v>65998894.510000005</v>
      </c>
      <c r="BG43" s="17">
        <f t="shared" ref="BG43" si="632">IFERROR(BF43/BF$50,"")</f>
        <v>3.3359480714215267E-3</v>
      </c>
      <c r="BH43" s="16" vm="510">
        <f t="shared" si="574"/>
        <v>72637375.109999999</v>
      </c>
      <c r="BI43" s="43">
        <f t="shared" ref="BI43" si="633">IFERROR(BH43/BH$50,"")</f>
        <v>3.5830617450984385E-3</v>
      </c>
      <c r="BJ43" s="16" vm="538">
        <f t="shared" si="574"/>
        <v>72095721</v>
      </c>
      <c r="BK43" s="43">
        <f t="shared" si="579"/>
        <v>3.3635161974310346E-3</v>
      </c>
    </row>
    <row r="44" spans="2:63" ht="14.25" customHeight="1" x14ac:dyDescent="0.15">
      <c r="B44" s="59" t="str">
        <f t="shared" si="548"/>
        <v>Remediation/LAP/Title I, etc.</v>
      </c>
      <c r="D44" s="16">
        <f t="shared" si="549"/>
        <v>204.83168020005547</v>
      </c>
      <c r="E44" s="17">
        <f t="shared" si="550"/>
        <v>3.4523143093216045E-2</v>
      </c>
      <c r="F44" s="16">
        <f t="shared" si="549"/>
        <v>235.37379606482651</v>
      </c>
      <c r="G44" s="17">
        <f t="shared" si="550"/>
        <v>3.8979135410831797E-2</v>
      </c>
      <c r="H44" s="16">
        <f t="shared" si="549"/>
        <v>245.52521960368446</v>
      </c>
      <c r="I44" s="17">
        <f t="shared" ref="I44" si="634">IFERROR(H44/H$50,"")</f>
        <v>3.9247653086231314E-2</v>
      </c>
      <c r="J44" s="16">
        <f t="shared" si="549"/>
        <v>282.58156996426874</v>
      </c>
      <c r="K44" s="17">
        <f t="shared" ref="K44" si="635">IFERROR(J44/J$50,"")</f>
        <v>4.428143951459608E-2</v>
      </c>
      <c r="L44" s="16">
        <f t="shared" si="549"/>
        <v>257.27807281518386</v>
      </c>
      <c r="M44" s="17">
        <f t="shared" ref="M44" si="636">IFERROR(L44/L$50,"")</f>
        <v>3.8523489075039316E-2</v>
      </c>
      <c r="N44" s="16">
        <f t="shared" si="549"/>
        <v>265.87225975377919</v>
      </c>
      <c r="O44" s="17">
        <f t="shared" ref="O44" si="637">IFERROR(N44/N$50,"")</f>
        <v>3.7738969910280563E-2</v>
      </c>
      <c r="P44" s="16">
        <f t="shared" si="549"/>
        <v>254.63258587613817</v>
      </c>
      <c r="Q44" s="17">
        <f t="shared" ref="Q44" si="638">IFERROR(P44/P$50,"")</f>
        <v>3.4738494502685804E-2</v>
      </c>
      <c r="R44" s="16">
        <f t="shared" si="549"/>
        <v>328.82079580533662</v>
      </c>
      <c r="S44" s="17">
        <f t="shared" ref="S44" si="639">IFERROR(R44/R$50,"")</f>
        <v>4.3561940850735913E-2</v>
      </c>
      <c r="T44" s="16">
        <f t="shared" si="549"/>
        <v>354.87662108262469</v>
      </c>
      <c r="U44" s="17">
        <f t="shared" ref="U44" si="640">IFERROR(T44/T$50,"")</f>
        <v>4.5994569498299137E-2</v>
      </c>
      <c r="V44" s="16">
        <f t="shared" si="549"/>
        <v>370.51057911721853</v>
      </c>
      <c r="W44" s="17">
        <f t="shared" ref="W44" si="641">IFERROR(V44/V$50,"")</f>
        <v>4.6310880970536983E-2</v>
      </c>
      <c r="X44" s="16">
        <f t="shared" si="549"/>
        <v>383.90854781384593</v>
      </c>
      <c r="Y44" s="17">
        <f t="shared" ref="Y44" si="642">IFERROR(X44/X$50,"")</f>
        <v>4.6120380709869804E-2</v>
      </c>
      <c r="Z44" s="16">
        <f t="shared" si="549"/>
        <v>387.39275243541204</v>
      </c>
      <c r="AA44" s="17">
        <f t="shared" ref="AA44" si="643">IFERROR(Z44/Z$50,"")</f>
        <v>4.3840122004161854E-2</v>
      </c>
      <c r="AB44" s="16">
        <f t="shared" si="549"/>
        <v>404.30753336610712</v>
      </c>
      <c r="AC44" s="17">
        <f t="shared" ref="AC44" si="644">IFERROR(AB44/AB$50,"")</f>
        <v>4.2927056941247585E-2</v>
      </c>
      <c r="AD44" s="16">
        <f t="shared" si="549"/>
        <v>454.15417308432427</v>
      </c>
      <c r="AE44" s="17">
        <f t="shared" ref="AE44" si="645">IFERROR(AD44/AD$50,"")</f>
        <v>4.5551183949845739E-2</v>
      </c>
      <c r="AF44" s="16">
        <f t="shared" si="549"/>
        <v>447.94790918124784</v>
      </c>
      <c r="AG44" s="17">
        <f t="shared" ref="AG44" si="646">IFERROR(AF44/AF$50,"")</f>
        <v>4.5777346180070455E-2</v>
      </c>
      <c r="AH44" s="16">
        <f t="shared" si="549"/>
        <v>440.71018809348283</v>
      </c>
      <c r="AI44" s="17">
        <f t="shared" ref="AI44" si="647">IFERROR(AH44/AH$50,"")</f>
        <v>4.4315162984965489E-2</v>
      </c>
      <c r="AJ44" s="16">
        <f t="shared" si="549"/>
        <v>479.82626780174451</v>
      </c>
      <c r="AK44" s="17">
        <f t="shared" ref="AK44" si="648">IFERROR(AJ44/AJ$50,"")</f>
        <v>4.839689034319053E-2</v>
      </c>
      <c r="AL44" s="16">
        <f t="shared" si="549"/>
        <v>467.35862167106779</v>
      </c>
      <c r="AM44" s="17">
        <f t="shared" ref="AM44" si="649">IFERROR(AL44/AL$50,"")</f>
        <v>4.6491928546680994E-2</v>
      </c>
      <c r="AN44" s="16">
        <f t="shared" si="549"/>
        <v>523.45396520408406</v>
      </c>
      <c r="AO44" s="17">
        <f t="shared" ref="AO44" si="650">IFERROR(AN44/AN$50,"")</f>
        <v>4.9591530595935976E-2</v>
      </c>
      <c r="AP44" s="16">
        <f t="shared" si="549"/>
        <v>543.91451643589789</v>
      </c>
      <c r="AQ44" s="17">
        <f t="shared" ref="AQ44" si="651">IFERROR(AP44/AP$50,"")</f>
        <v>4.9669509893675641E-2</v>
      </c>
      <c r="AR44" s="16">
        <f t="shared" si="549"/>
        <v>568.25082921266016</v>
      </c>
      <c r="AS44" s="17">
        <f t="shared" ref="AS44" si="652">IFERROR(AR44/AR$50,"")</f>
        <v>4.8747255705060187E-2</v>
      </c>
      <c r="AT44" s="16">
        <f t="shared" si="549"/>
        <v>564.1644316151469</v>
      </c>
      <c r="AU44" s="17">
        <f t="shared" ref="AU44" si="653">IFERROR(AT44/AT$50,"")</f>
        <v>4.6582382487876071E-2</v>
      </c>
      <c r="AV44" s="16">
        <f t="shared" si="549"/>
        <v>638.88973018481397</v>
      </c>
      <c r="AW44" s="17">
        <f t="shared" ref="AW44" si="654">IFERROR(AV44/AV$50,"")</f>
        <v>4.880172660091537E-2</v>
      </c>
      <c r="AX44" s="16">
        <f t="shared" si="549"/>
        <v>741.90744362922487</v>
      </c>
      <c r="AY44" s="17">
        <f t="shared" ref="AY44" si="655">IFERROR(AX44/AX$50,"")</f>
        <v>5.1007807990924491E-2</v>
      </c>
      <c r="AZ44" s="16">
        <f t="shared" si="549"/>
        <v>740.54444416555714</v>
      </c>
      <c r="BA44" s="17">
        <f t="shared" ref="BA44" si="656">IFERROR(AZ44/AZ$50,"")</f>
        <v>4.9423542940014942E-2</v>
      </c>
      <c r="BB44" s="16" vm="419">
        <f t="shared" si="574"/>
        <v>863549457.29000032</v>
      </c>
      <c r="BC44" s="17">
        <f t="shared" ref="BC44" si="657">IFERROR(BB44/BB$50,"")</f>
        <v>5.1092320344050056E-2</v>
      </c>
      <c r="BD44" s="16" vm="440">
        <f t="shared" si="574"/>
        <v>909016962.82999945</v>
      </c>
      <c r="BE44" s="17">
        <f t="shared" ref="BE44" si="658">IFERROR(BD44/BD$50,"")</f>
        <v>4.9219588663806574E-2</v>
      </c>
      <c r="BF44" s="16" vm="476">
        <f t="shared" si="574"/>
        <v>964622921.97000039</v>
      </c>
      <c r="BG44" s="17">
        <f t="shared" ref="BG44" si="659">IFERROR(BF44/BF$50,"")</f>
        <v>4.8757361772283118E-2</v>
      </c>
      <c r="BH44" s="16" vm="503">
        <f t="shared" si="574"/>
        <v>1006710294.5099992</v>
      </c>
      <c r="BI44" s="43">
        <f t="shared" ref="BI44" si="660">IFERROR(BH44/BH$50,"")</f>
        <v>4.9659078941014345E-2</v>
      </c>
      <c r="BJ44" s="16" vm="535">
        <f t="shared" si="574"/>
        <v>1104420764</v>
      </c>
      <c r="BK44" s="43">
        <f t="shared" si="579"/>
        <v>5.1525070794328533E-2</v>
      </c>
    </row>
    <row r="45" spans="2:63" ht="14.25" customHeight="1" x14ac:dyDescent="0.15">
      <c r="B45" s="59" t="str">
        <f t="shared" si="548"/>
        <v>Bilingual/Head Start/Indian Ed, etc.</v>
      </c>
      <c r="D45" s="16">
        <f t="shared" si="549"/>
        <v>64.286294058173951</v>
      </c>
      <c r="E45" s="17">
        <f t="shared" si="550"/>
        <v>1.083506675595928E-2</v>
      </c>
      <c r="F45" s="16">
        <f t="shared" si="549"/>
        <v>64.932042008541131</v>
      </c>
      <c r="G45" s="17">
        <f t="shared" si="550"/>
        <v>1.0753086793296474E-2</v>
      </c>
      <c r="H45" s="16">
        <f t="shared" si="549"/>
        <v>70.589557560741028</v>
      </c>
      <c r="I45" s="17">
        <f t="shared" ref="I45" si="661">IFERROR(H45/H$50,"")</f>
        <v>1.1283869213624951E-2</v>
      </c>
      <c r="J45" s="16">
        <f t="shared" si="549"/>
        <v>76.129390321291496</v>
      </c>
      <c r="K45" s="17">
        <f t="shared" ref="K45" si="662">IFERROR(J45/J$50,"")</f>
        <v>1.1929719950319512E-2</v>
      </c>
      <c r="L45" s="16">
        <f t="shared" si="549"/>
        <v>82.215271887268401</v>
      </c>
      <c r="M45" s="17">
        <f t="shared" ref="M45" si="663">IFERROR(L45/L$50,"")</f>
        <v>1.2310489944573505E-2</v>
      </c>
      <c r="N45" s="16">
        <f t="shared" si="549"/>
        <v>93.148562854653051</v>
      </c>
      <c r="O45" s="17">
        <f t="shared" ref="O45" si="664">IFERROR(N45/N$50,"")</f>
        <v>1.3221878860220811E-2</v>
      </c>
      <c r="P45" s="16">
        <f t="shared" si="549"/>
        <v>101.92986599979621</v>
      </c>
      <c r="Q45" s="17">
        <f t="shared" ref="Q45" si="665">IFERROR(P45/P$50,"")</f>
        <v>1.3905879632451398E-2</v>
      </c>
      <c r="R45" s="16">
        <f t="shared" si="549"/>
        <v>105.23723926529102</v>
      </c>
      <c r="S45" s="17">
        <f t="shared" ref="S45" si="666">IFERROR(R45/R$50,"")</f>
        <v>1.3941753230483935E-2</v>
      </c>
      <c r="T45" s="16">
        <f t="shared" si="549"/>
        <v>109.36816022141582</v>
      </c>
      <c r="U45" s="17">
        <f t="shared" ref="U45" si="667">IFERROR(T45/T$50,"")</f>
        <v>1.4174902338899998E-2</v>
      </c>
      <c r="V45" s="16">
        <f t="shared" si="549"/>
        <v>115.21931938860922</v>
      </c>
      <c r="W45" s="17">
        <f t="shared" ref="W45" si="668">IFERROR(V45/V$50,"")</f>
        <v>1.4401500217417661E-2</v>
      </c>
      <c r="X45" s="16">
        <f t="shared" si="549"/>
        <v>119.49766287460278</v>
      </c>
      <c r="Y45" s="17">
        <f t="shared" ref="Y45" si="669">IFERROR(X45/X$50,"")</f>
        <v>1.4355704599702552E-2</v>
      </c>
      <c r="Z45" s="16">
        <f t="shared" si="549"/>
        <v>117.84458443576484</v>
      </c>
      <c r="AA45" s="17">
        <f t="shared" ref="AA45" si="670">IFERROR(Z45/Z$50,"")</f>
        <v>1.333613219843352E-2</v>
      </c>
      <c r="AB45" s="16">
        <f t="shared" si="549"/>
        <v>124.66085416938228</v>
      </c>
      <c r="AC45" s="17">
        <f t="shared" ref="AC45" si="671">IFERROR(AB45/AB$50,"")</f>
        <v>1.3235775105946203E-2</v>
      </c>
      <c r="AD45" s="16">
        <f t="shared" si="549"/>
        <v>137.52232586834609</v>
      </c>
      <c r="AE45" s="17">
        <f t="shared" ref="AE45" si="672">IFERROR(AD45/AD$50,"")</f>
        <v>1.3793344053840827E-2</v>
      </c>
      <c r="AF45" s="16">
        <f t="shared" si="549"/>
        <v>136.57581356939633</v>
      </c>
      <c r="AG45" s="17">
        <f t="shared" ref="AG45" si="673">IFERROR(AF45/AF$50,"")</f>
        <v>1.3957154770559083E-2</v>
      </c>
      <c r="AH45" s="16">
        <f t="shared" si="549"/>
        <v>139.016964712907</v>
      </c>
      <c r="AI45" s="17">
        <f t="shared" ref="AI45" si="674">IFERROR(AH45/AH$50,"")</f>
        <v>1.3978708946072515E-2</v>
      </c>
      <c r="AJ45" s="16">
        <f t="shared" si="549"/>
        <v>142.69932890126097</v>
      </c>
      <c r="AK45" s="17">
        <f t="shared" ref="AK45" si="675">IFERROR(AJ45/AJ$50,"")</f>
        <v>1.4393134007691977E-2</v>
      </c>
      <c r="AL45" s="16">
        <f t="shared" si="549"/>
        <v>145.73684790638779</v>
      </c>
      <c r="AM45" s="17">
        <f t="shared" ref="AM45" si="676">IFERROR(AL45/AL$50,"")</f>
        <v>1.4497618756354153E-2</v>
      </c>
      <c r="AN45" s="16">
        <f t="shared" si="549"/>
        <v>153.72273377176469</v>
      </c>
      <c r="AO45" s="17">
        <f t="shared" ref="AO45" si="677">IFERROR(AN45/AN$50,"")</f>
        <v>1.4563545530047141E-2</v>
      </c>
      <c r="AP45" s="16">
        <f t="shared" si="549"/>
        <v>164.81801511200177</v>
      </c>
      <c r="AQ45" s="17">
        <f t="shared" ref="AQ45" si="678">IFERROR(AP45/AP$50,"")</f>
        <v>1.5050949707878132E-2</v>
      </c>
      <c r="AR45" s="16">
        <f t="shared" si="549"/>
        <v>179.04990826451663</v>
      </c>
      <c r="AS45" s="17">
        <f t="shared" ref="AS45" si="679">IFERROR(AR45/AR$50,"")</f>
        <v>1.5359751738913088E-2</v>
      </c>
      <c r="AT45" s="16">
        <f t="shared" si="549"/>
        <v>187.2394121953327</v>
      </c>
      <c r="AU45" s="17">
        <f t="shared" ref="AU45" si="680">IFERROR(AT45/AT$50,"")</f>
        <v>1.5460134363163746E-2</v>
      </c>
      <c r="AV45" s="16">
        <f t="shared" si="549"/>
        <v>208.02632416566263</v>
      </c>
      <c r="AW45" s="17">
        <f t="shared" ref="AW45" si="681">IFERROR(AV45/AV$50,"")</f>
        <v>1.5890134585180047E-2</v>
      </c>
      <c r="AX45" s="16">
        <f t="shared" si="549"/>
        <v>239.6565242028428</v>
      </c>
      <c r="AY45" s="17">
        <f t="shared" ref="AY45" si="682">IFERROR(AX45/AX$50,"")</f>
        <v>1.6476925895921039E-2</v>
      </c>
      <c r="AZ45" s="16">
        <f t="shared" si="549"/>
        <v>245.50783508135106</v>
      </c>
      <c r="BA45" s="17">
        <f t="shared" ref="BA45" si="683">IFERROR(AZ45/AZ$50,"")</f>
        <v>1.6385062537233212E-2</v>
      </c>
      <c r="BB45" s="16" vm="415">
        <f t="shared" si="574"/>
        <v>282456847.39999986</v>
      </c>
      <c r="BC45" s="17">
        <f t="shared" ref="BC45" si="684">IFERROR(BB45/BB$50,"")</f>
        <v>1.6711695675219282E-2</v>
      </c>
      <c r="BD45" s="16" vm="461">
        <f t="shared" si="574"/>
        <v>290531120.02999997</v>
      </c>
      <c r="BE45" s="17">
        <f t="shared" ref="BE45" si="685">IFERROR(BD45/BD$50,"")</f>
        <v>1.5731084024430804E-2</v>
      </c>
      <c r="BF45" s="16" vm="475">
        <f t="shared" si="574"/>
        <v>325843419.22000015</v>
      </c>
      <c r="BG45" s="17">
        <f t="shared" ref="BG45" si="686">IFERROR(BF45/BF$50,"")</f>
        <v>1.6469923231330126E-2</v>
      </c>
      <c r="BH45" s="16" vm="505">
        <f t="shared" si="574"/>
        <v>344767177.33999997</v>
      </c>
      <c r="BI45" s="43">
        <f t="shared" ref="BI45" si="687">IFERROR(BH45/BH$50,"")</f>
        <v>1.7006700506754079E-2</v>
      </c>
      <c r="BJ45" s="16" vm="550">
        <f t="shared" si="574"/>
        <v>412870847</v>
      </c>
      <c r="BK45" s="43">
        <f t="shared" si="579"/>
        <v>1.926186134308263E-2</v>
      </c>
    </row>
    <row r="46" spans="2:63" ht="14.25" customHeight="1" x14ac:dyDescent="0.15">
      <c r="B46" s="59" t="str">
        <f t="shared" si="548"/>
        <v>Other Instructional Programs</v>
      </c>
      <c r="D46" s="16">
        <f t="shared" si="549"/>
        <v>148.48400687363656</v>
      </c>
      <c r="E46" s="17">
        <f t="shared" si="550"/>
        <v>2.5026082934759043E-2</v>
      </c>
      <c r="F46" s="16">
        <f t="shared" si="549"/>
        <v>162.44376044882159</v>
      </c>
      <c r="G46" s="17">
        <f t="shared" si="550"/>
        <v>2.6901538918271965E-2</v>
      </c>
      <c r="H46" s="16">
        <f t="shared" si="549"/>
        <v>166.42713070206196</v>
      </c>
      <c r="I46" s="17">
        <f t="shared" ref="I46" si="688">IFERROR(H46/H$50,"")</f>
        <v>2.6603679656512905E-2</v>
      </c>
      <c r="J46" s="16">
        <f t="shared" si="549"/>
        <v>172.96213328976384</v>
      </c>
      <c r="K46" s="17">
        <f t="shared" ref="K46" si="689">IFERROR(J46/J$50,"")</f>
        <v>2.7103721748572042E-2</v>
      </c>
      <c r="L46" s="16">
        <f t="shared" si="549"/>
        <v>176.56206469165866</v>
      </c>
      <c r="M46" s="17">
        <f t="shared" ref="M46" si="690">IFERROR(L46/L$50,"")</f>
        <v>2.6437491138631052E-2</v>
      </c>
      <c r="N46" s="16">
        <f t="shared" si="549"/>
        <v>267.642257207265</v>
      </c>
      <c r="O46" s="17">
        <f t="shared" ref="O46" si="691">IFERROR(N46/N$50,"")</f>
        <v>3.7990210414649977E-2</v>
      </c>
      <c r="P46" s="16">
        <f t="shared" si="549"/>
        <v>378.20451796744283</v>
      </c>
      <c r="Q46" s="17">
        <f t="shared" ref="Q46" si="692">IFERROR(P46/P$50,"")</f>
        <v>5.1596913737874207E-2</v>
      </c>
      <c r="R46" s="16">
        <f t="shared" si="549"/>
        <v>360.67055224652614</v>
      </c>
      <c r="S46" s="17">
        <f t="shared" ref="S46" si="693">IFERROR(R46/R$50,"")</f>
        <v>4.778137351406056E-2</v>
      </c>
      <c r="T46" s="16">
        <f t="shared" si="549"/>
        <v>325.94962152357198</v>
      </c>
      <c r="U46" s="17">
        <f t="shared" ref="U46" si="694">IFERROR(T46/T$50,"")</f>
        <v>4.2245421731006948E-2</v>
      </c>
      <c r="V46" s="16">
        <f t="shared" si="549"/>
        <v>367.83991712588443</v>
      </c>
      <c r="W46" s="17">
        <f t="shared" ref="W46" si="695">IFERROR(V46/V$50,"")</f>
        <v>4.5977069423541773E-2</v>
      </c>
      <c r="X46" s="16">
        <f t="shared" si="549"/>
        <v>397.06646036003116</v>
      </c>
      <c r="Y46" s="17">
        <f t="shared" ref="Y46" si="696">IFERROR(X46/X$50,"")</f>
        <v>4.7701090333119686E-2</v>
      </c>
      <c r="Z46" s="16">
        <f t="shared" si="549"/>
        <v>471.21122404406628</v>
      </c>
      <c r="AA46" s="17">
        <f t="shared" ref="AA46" si="697">IFERROR(Z46/Z$50,"")</f>
        <v>5.332561701774869E-2</v>
      </c>
      <c r="AB46" s="16">
        <f t="shared" si="549"/>
        <v>552.45468889902713</v>
      </c>
      <c r="AC46" s="17">
        <f t="shared" ref="AC46" si="698">IFERROR(AB46/AB$50,"")</f>
        <v>5.8656472933817941E-2</v>
      </c>
      <c r="AD46" s="16">
        <f t="shared" si="549"/>
        <v>511.36314046585306</v>
      </c>
      <c r="AE46" s="17">
        <f t="shared" ref="AE46" si="699">IFERROR(AD46/AD$50,"")</f>
        <v>5.1289182962557418E-2</v>
      </c>
      <c r="AF46" s="16">
        <f t="shared" si="549"/>
        <v>165.16607691819823</v>
      </c>
      <c r="AG46" s="17">
        <f t="shared" ref="AG46" si="700">IFERROR(AF46/AF$50,"")</f>
        <v>1.6878892668810833E-2</v>
      </c>
      <c r="AH46" s="16">
        <f t="shared" si="549"/>
        <v>131.43315517033798</v>
      </c>
      <c r="AI46" s="17">
        <f t="shared" ref="AI46" si="701">IFERROR(AH46/AH$50,"")</f>
        <v>1.3216126720824312E-2</v>
      </c>
      <c r="AJ46" s="16">
        <f t="shared" si="549"/>
        <v>124.98794727505407</v>
      </c>
      <c r="AK46" s="17">
        <f t="shared" ref="AK46" si="702">IFERROR(AJ46/AJ$50,"")</f>
        <v>1.2606704518708467E-2</v>
      </c>
      <c r="AL46" s="16">
        <f t="shared" si="549"/>
        <v>128.35671357902305</v>
      </c>
      <c r="AM46" s="17">
        <f t="shared" ref="AM46" si="703">IFERROR(AL46/AL$50,"")</f>
        <v>1.2768676728088194E-2</v>
      </c>
      <c r="AN46" s="16">
        <f t="shared" si="549"/>
        <v>127.83136808999802</v>
      </c>
      <c r="AO46" s="17">
        <f t="shared" ref="AO46" si="704">IFERROR(AN46/AN$50,"")</f>
        <v>1.2110622181043E-2</v>
      </c>
      <c r="AP46" s="16">
        <f t="shared" si="549"/>
        <v>133.27956721241492</v>
      </c>
      <c r="AQ46" s="17">
        <f t="shared" ref="AQ46" si="705">IFERROR(AP46/AP$50,"")</f>
        <v>1.2170902930960899E-2</v>
      </c>
      <c r="AR46" s="16">
        <f t="shared" si="549"/>
        <v>137.07099085137943</v>
      </c>
      <c r="AS46" s="17">
        <f t="shared" ref="AS46" si="706">IFERROR(AR46/AR$50,"")</f>
        <v>1.1758600775006652E-2</v>
      </c>
      <c r="AT46" s="16">
        <f t="shared" si="549"/>
        <v>120.32142113448941</v>
      </c>
      <c r="AU46" s="17">
        <f t="shared" ref="AU46" si="707">IFERROR(AT46/AT$50,"")</f>
        <v>9.9347958621309167E-3</v>
      </c>
      <c r="AV46" s="16">
        <f t="shared" si="549"/>
        <v>142.26291240724305</v>
      </c>
      <c r="AW46" s="17">
        <f t="shared" ref="AW46" si="708">IFERROR(AV46/AV$50,"")</f>
        <v>1.086678252715052E-2</v>
      </c>
      <c r="AX46" s="16">
        <f t="shared" si="549"/>
        <v>164.2909285302141</v>
      </c>
      <c r="AY46" s="17">
        <f t="shared" ref="AY46" si="709">IFERROR(AX46/AX$50,"")</f>
        <v>1.1295371422783437E-2</v>
      </c>
      <c r="AZ46" s="16">
        <f t="shared" si="549"/>
        <v>139.68551880446259</v>
      </c>
      <c r="BA46" s="17">
        <f t="shared" ref="BA46" si="710">IFERROR(AZ46/AZ$50,"")</f>
        <v>9.3225373454928102E-3</v>
      </c>
      <c r="BB46" s="16" vm="417">
        <f t="shared" si="574"/>
        <v>174952895.09</v>
      </c>
      <c r="BC46" s="17">
        <f t="shared" ref="BC46" si="711">IFERROR(BB46/BB$50,"")</f>
        <v>1.0351172461052707E-2</v>
      </c>
      <c r="BD46" s="16" vm="459">
        <f t="shared" si="574"/>
        <v>172844812.31999993</v>
      </c>
      <c r="BE46" s="17">
        <f t="shared" ref="BE46" si="712">IFERROR(BD46/BD$50,"")</f>
        <v>9.3588468784759661E-3</v>
      </c>
      <c r="BF46" s="16" vm="471">
        <f t="shared" si="574"/>
        <v>190184310.09000021</v>
      </c>
      <c r="BG46" s="17">
        <f t="shared" ref="BG46" si="713">IFERROR(BF46/BF$50,"")</f>
        <v>9.612963780222715E-3</v>
      </c>
      <c r="BH46" s="16" vm="512">
        <f t="shared" si="574"/>
        <v>212199594.90999991</v>
      </c>
      <c r="BI46" s="43">
        <f t="shared" ref="BI46" si="714">IFERROR(BH46/BH$50,"")</f>
        <v>1.0467397117475574E-2</v>
      </c>
      <c r="BJ46" s="16" vm="536">
        <f t="shared" si="574"/>
        <v>469248975</v>
      </c>
      <c r="BK46" s="43">
        <f t="shared" si="579"/>
        <v>2.1892097147352348E-2</v>
      </c>
    </row>
    <row r="47" spans="2:63" ht="14.25" customHeight="1" x14ac:dyDescent="0.15">
      <c r="B47" s="59" t="str">
        <f t="shared" si="548"/>
        <v>Community Services</v>
      </c>
      <c r="D47" s="16">
        <f t="shared" si="549"/>
        <v>29.178520154621101</v>
      </c>
      <c r="E47" s="17">
        <f t="shared" si="550"/>
        <v>4.9178634162568369E-3</v>
      </c>
      <c r="F47" s="16">
        <f t="shared" si="549"/>
        <v>29.806264659112259</v>
      </c>
      <c r="G47" s="17">
        <f t="shared" si="550"/>
        <v>4.9360737926775781E-3</v>
      </c>
      <c r="H47" s="16">
        <f t="shared" si="549"/>
        <v>30.783432364791132</v>
      </c>
      <c r="I47" s="17">
        <f t="shared" ref="I47" si="715">IFERROR(H47/H$50,"")</f>
        <v>4.9207876738975006E-3</v>
      </c>
      <c r="J47" s="16">
        <f t="shared" si="549"/>
        <v>32.026496062004675</v>
      </c>
      <c r="K47" s="17">
        <f t="shared" ref="K47" si="716">IFERROR(J47/J$50,"")</f>
        <v>5.0186547849296491E-3</v>
      </c>
      <c r="L47" s="16">
        <f t="shared" si="549"/>
        <v>34.283582540527263</v>
      </c>
      <c r="M47" s="17">
        <f t="shared" ref="M47" si="717">IFERROR(L47/L$50,"")</f>
        <v>5.1334464806954399E-3</v>
      </c>
      <c r="N47" s="16">
        <f t="shared" si="549"/>
        <v>39.727848699816349</v>
      </c>
      <c r="O47" s="17">
        <f t="shared" ref="O47" si="718">IFERROR(N47/N$50,"")</f>
        <v>5.6391294378398829E-3</v>
      </c>
      <c r="P47" s="16">
        <f t="shared" si="549"/>
        <v>39.617109307383259</v>
      </c>
      <c r="Q47" s="17">
        <f t="shared" ref="Q47" si="719">IFERROR(P47/P$50,"")</f>
        <v>5.4048020961318935E-3</v>
      </c>
      <c r="R47" s="16">
        <f t="shared" si="549"/>
        <v>40.368850671904688</v>
      </c>
      <c r="S47" s="17">
        <f t="shared" ref="S47" si="720">IFERROR(R47/R$50,"")</f>
        <v>5.3480360963020397E-3</v>
      </c>
      <c r="T47" s="16">
        <f t="shared" si="549"/>
        <v>39.871032161555036</v>
      </c>
      <c r="U47" s="17">
        <f t="shared" ref="U47" si="721">IFERROR(T47/T$50,"")</f>
        <v>5.1675733220436469E-3</v>
      </c>
      <c r="V47" s="16">
        <f t="shared" si="549"/>
        <v>41.003222232039043</v>
      </c>
      <c r="W47" s="17">
        <f t="shared" ref="W47" si="722">IFERROR(V47/V$50,"")</f>
        <v>5.1250772615474552E-3</v>
      </c>
      <c r="X47" s="16">
        <f t="shared" si="549"/>
        <v>43.479689840488291</v>
      </c>
      <c r="Y47" s="17">
        <f t="shared" ref="Y47" si="723">IFERROR(X47/X$50,"")</f>
        <v>5.2233790052591683E-3</v>
      </c>
      <c r="Z47" s="16">
        <f t="shared" si="549"/>
        <v>46.856911624560368</v>
      </c>
      <c r="AA47" s="17">
        <f t="shared" ref="AA47" si="724">IFERROR(Z47/Z$50,"")</f>
        <v>5.3026617288134334E-3</v>
      </c>
      <c r="AB47" s="16">
        <f t="shared" si="549"/>
        <v>54.703559909188321</v>
      </c>
      <c r="AC47" s="17">
        <f t="shared" ref="AC47" si="725">IFERROR(AB47/AB$50,"")</f>
        <v>5.8081105033090863E-3</v>
      </c>
      <c r="AD47" s="16">
        <f t="shared" si="549"/>
        <v>55.674638693205019</v>
      </c>
      <c r="AE47" s="17">
        <f t="shared" ref="AE47" si="726">IFERROR(AD47/AD$50,"")</f>
        <v>5.5841074656039881E-3</v>
      </c>
      <c r="AF47" s="16">
        <f t="shared" si="549"/>
        <v>54.187533297928987</v>
      </c>
      <c r="AG47" s="17">
        <f t="shared" ref="AG47" si="727">IFERROR(AF47/AF$50,"")</f>
        <v>5.5376114489680767E-3</v>
      </c>
      <c r="AH47" s="16">
        <f t="shared" si="549"/>
        <v>55.787839016270816</v>
      </c>
      <c r="AI47" s="17">
        <f t="shared" ref="AI47" si="728">IFERROR(AH47/AH$50,"")</f>
        <v>5.6096891911667094E-3</v>
      </c>
      <c r="AJ47" s="16">
        <f t="shared" si="549"/>
        <v>57.400599258211649</v>
      </c>
      <c r="AK47" s="17">
        <f t="shared" ref="AK47" si="729">IFERROR(AJ47/AJ$50,"")</f>
        <v>5.7896173976888579E-3</v>
      </c>
      <c r="AL47" s="16">
        <f t="shared" si="549"/>
        <v>61.614479115969772</v>
      </c>
      <c r="AM47" s="17">
        <f t="shared" ref="AM47" si="730">IFERROR(AL47/AL$50,"")</f>
        <v>6.1292887895342081E-3</v>
      </c>
      <c r="AN47" s="16">
        <f t="shared" si="549"/>
        <v>60.665555354450092</v>
      </c>
      <c r="AO47" s="17">
        <f t="shared" ref="AO47" si="731">IFERROR(AN47/AN$50,"")</f>
        <v>5.7473969908828698E-3</v>
      </c>
      <c r="AP47" s="16">
        <f t="shared" si="549"/>
        <v>64.466224964631493</v>
      </c>
      <c r="AQ47" s="17">
        <f t="shared" ref="AQ47" si="732">IFERROR(AP47/AP$50,"")</f>
        <v>5.8869651423727907E-3</v>
      </c>
      <c r="AR47" s="16">
        <f t="shared" si="549"/>
        <v>73.453552536362636</v>
      </c>
      <c r="AS47" s="17">
        <f t="shared" ref="AS47" si="733">IFERROR(AR47/AR$50,"")</f>
        <v>6.3011946905494583E-3</v>
      </c>
      <c r="AT47" s="16">
        <f t="shared" si="549"/>
        <v>75.882674424004634</v>
      </c>
      <c r="AU47" s="17">
        <f t="shared" ref="AU47" si="734">IFERROR(AT47/AT$50,"")</f>
        <v>6.26554168631685E-3</v>
      </c>
      <c r="AV47" s="16">
        <f t="shared" si="549"/>
        <v>79.978822934094183</v>
      </c>
      <c r="AW47" s="17">
        <f t="shared" ref="AW47" si="735">IFERROR(AV47/AV$50,"")</f>
        <v>6.1091992346842374E-3</v>
      </c>
      <c r="AX47" s="16">
        <f t="shared" si="549"/>
        <v>89.563979743435382</v>
      </c>
      <c r="AY47" s="17">
        <f t="shared" ref="AY47" si="736">IFERROR(AX47/AX$50,"")</f>
        <v>6.1577253616818192E-3</v>
      </c>
      <c r="AZ47" s="16">
        <f t="shared" si="549"/>
        <v>203.77414303003138</v>
      </c>
      <c r="BA47" s="17">
        <f t="shared" ref="BA47" si="737">IFERROR(AZ47/AZ$50,"")</f>
        <v>1.3599778092262566E-2</v>
      </c>
      <c r="BB47" s="16" vm="410">
        <f t="shared" si="574"/>
        <v>111506061.98999994</v>
      </c>
      <c r="BC47" s="17">
        <f t="shared" ref="BC47" si="738">IFERROR(BB47/BB$50,"")</f>
        <v>6.5973099645911292E-3</v>
      </c>
      <c r="BD47" s="16" vm="465">
        <f t="shared" si="574"/>
        <v>123916492.72999997</v>
      </c>
      <c r="BE47" s="17">
        <f t="shared" ref="BE47" si="739">IFERROR(BD47/BD$50,"")</f>
        <v>6.7095764438147324E-3</v>
      </c>
      <c r="BF47" s="16" vm="477">
        <f t="shared" si="574"/>
        <v>149412956.71000001</v>
      </c>
      <c r="BG47" s="17">
        <f t="shared" ref="BG47" si="740">IFERROR(BF47/BF$50,"")</f>
        <v>7.5521547517222584E-3</v>
      </c>
      <c r="BH47" s="16" vm="507">
        <f t="shared" si="574"/>
        <v>167085452.60000008</v>
      </c>
      <c r="BI47" s="43">
        <f t="shared" ref="BI47" si="741">IFERROR(BH47/BH$50,"")</f>
        <v>8.2420034103228308E-3</v>
      </c>
      <c r="BJ47" s="16" vm="530">
        <f t="shared" si="574"/>
        <v>181475383</v>
      </c>
      <c r="BK47" s="43">
        <f t="shared" si="579"/>
        <v>8.466457949085503E-3</v>
      </c>
    </row>
    <row r="48" spans="2:63" ht="14.25" customHeight="1" x14ac:dyDescent="0.15">
      <c r="B48" s="59" t="str">
        <f t="shared" si="548"/>
        <v>Support Services</v>
      </c>
      <c r="D48" s="16">
        <f t="shared" si="549"/>
        <v>1290.783215905926</v>
      </c>
      <c r="E48" s="17">
        <f t="shared" si="550"/>
        <v>0.21755371835801501</v>
      </c>
      <c r="F48" s="16">
        <f t="shared" si="549"/>
        <v>1297.1962599122176</v>
      </c>
      <c r="G48" s="17">
        <f t="shared" si="550"/>
        <v>0.21482250579676546</v>
      </c>
      <c r="H48" s="16">
        <f t="shared" si="549"/>
        <v>1342.2065839093807</v>
      </c>
      <c r="I48" s="17">
        <f t="shared" ref="I48" si="742">IFERROR(H48/H$50,"")</f>
        <v>0.21455416457976145</v>
      </c>
      <c r="J48" s="16">
        <f t="shared" si="549"/>
        <v>1365.5941634551457</v>
      </c>
      <c r="K48" s="17">
        <f t="shared" ref="K48" si="743">IFERROR(J48/J$50,"")</f>
        <v>0.21399299097308686</v>
      </c>
      <c r="L48" s="16">
        <f t="shared" si="549"/>
        <v>1436.1905911749482</v>
      </c>
      <c r="M48" s="17">
        <f t="shared" ref="M48" si="744">IFERROR(L48/L$50,"")</f>
        <v>0.21504775725114619</v>
      </c>
      <c r="N48" s="16">
        <f t="shared" si="549"/>
        <v>1517.445117865766</v>
      </c>
      <c r="O48" s="17">
        <f t="shared" ref="O48" si="745">IFERROR(N48/N$50,"")</f>
        <v>0.215392217663747</v>
      </c>
      <c r="P48" s="16">
        <f t="shared" si="549"/>
        <v>1586.1306084932262</v>
      </c>
      <c r="Q48" s="17">
        <f t="shared" ref="Q48" si="746">IFERROR(P48/P$50,"")</f>
        <v>0.21638938800427537</v>
      </c>
      <c r="R48" s="16">
        <f t="shared" si="549"/>
        <v>1629.4403624612553</v>
      </c>
      <c r="S48" s="17">
        <f t="shared" ref="S48" si="747">IFERROR(R48/R$50,"")</f>
        <v>0.21586707895251339</v>
      </c>
      <c r="T48" s="16">
        <f t="shared" si="549"/>
        <v>1677.4517712705983</v>
      </c>
      <c r="U48" s="17">
        <f t="shared" ref="U48" si="748">IFERROR(T48/T$50,"")</f>
        <v>0.21740984750806422</v>
      </c>
      <c r="V48" s="16">
        <f t="shared" si="549"/>
        <v>1744.8498624962112</v>
      </c>
      <c r="W48" s="17">
        <f t="shared" ref="W48" si="749">IFERROR(V48/V$50,"")</f>
        <v>0.2180923807521172</v>
      </c>
      <c r="X48" s="16">
        <f t="shared" si="549"/>
        <v>1831.6163710694848</v>
      </c>
      <c r="Y48" s="17">
        <f t="shared" ref="Y48" si="750">IFERROR(X48/X$50,"")</f>
        <v>0.22003897758774557</v>
      </c>
      <c r="Z48" s="16">
        <f t="shared" si="549"/>
        <v>1941.2432808035828</v>
      </c>
      <c r="AA48" s="17">
        <f t="shared" ref="AA48" si="751">IFERROR(Z48/Z$50,"")</f>
        <v>0.21968491081767852</v>
      </c>
      <c r="AB48" s="16">
        <f t="shared" si="549"/>
        <v>2060.9713934894035</v>
      </c>
      <c r="AC48" s="17">
        <f t="shared" ref="AC48" si="752">IFERROR(AB48/AB$50,"")</f>
        <v>0.21882213182134716</v>
      </c>
      <c r="AD48" s="16">
        <f t="shared" si="549"/>
        <v>2117.7752397881673</v>
      </c>
      <c r="AE48" s="17">
        <f t="shared" ref="AE48" si="753">IFERROR(AD48/AD$50,"")</f>
        <v>0.21241062006955974</v>
      </c>
      <c r="AF48" s="16">
        <f t="shared" si="549"/>
        <v>2088.2330625420827</v>
      </c>
      <c r="AG48" s="17">
        <f t="shared" ref="AG48" si="754">IFERROR(AF48/AF$50,"")</f>
        <v>0.21340375934197892</v>
      </c>
      <c r="AH48" s="16">
        <f t="shared" si="549"/>
        <v>2130.3171192793843</v>
      </c>
      <c r="AI48" s="17">
        <f t="shared" ref="AI48" si="755">IFERROR(AH48/AH$50,"")</f>
        <v>0.21421186280926854</v>
      </c>
      <c r="AJ48" s="16">
        <f t="shared" si="549"/>
        <v>2169.4946422169019</v>
      </c>
      <c r="AK48" s="17">
        <f t="shared" ref="AK48" si="756">IFERROR(AJ48/AJ$50,"")</f>
        <v>0.21882252253620585</v>
      </c>
      <c r="AL48" s="16">
        <f t="shared" si="549"/>
        <v>2193.4050262540418</v>
      </c>
      <c r="AM48" s="17">
        <f t="shared" ref="AM48" si="757">IFERROR(AL48/AL$50,"")</f>
        <v>0.21819567464041659</v>
      </c>
      <c r="AN48" s="16">
        <f t="shared" si="549"/>
        <v>2304.3602221766705</v>
      </c>
      <c r="AO48" s="17">
        <f t="shared" ref="AO48" si="758">IFERROR(AN48/AN$50,"")</f>
        <v>0.21831289484563937</v>
      </c>
      <c r="AP48" s="16">
        <f t="shared" si="549"/>
        <v>2362.15016103574</v>
      </c>
      <c r="AQ48" s="17">
        <f t="shared" ref="AQ48" si="759">IFERROR(AP48/AP$50,"")</f>
        <v>0.21570823585058618</v>
      </c>
      <c r="AR48" s="16">
        <f t="shared" si="549"/>
        <v>2452.4893970075213</v>
      </c>
      <c r="AS48" s="17">
        <f t="shared" ref="AS48" si="760">IFERROR(AR48/AR$50,"")</f>
        <v>0.21038619145619186</v>
      </c>
      <c r="AT48" s="16">
        <f t="shared" si="549"/>
        <v>2513.9524157266669</v>
      </c>
      <c r="AU48" s="17">
        <f t="shared" ref="AU48" si="761">IFERROR(AT48/AT$50,"")</f>
        <v>0.20757404476995661</v>
      </c>
      <c r="AV48" s="16">
        <f t="shared" si="549"/>
        <v>2690.6674483413826</v>
      </c>
      <c r="AW48" s="17">
        <f t="shared" ref="AW48" si="762">IFERROR(AV48/AV$50,"")</f>
        <v>0.20552719974064138</v>
      </c>
      <c r="AX48" s="16">
        <f t="shared" si="549"/>
        <v>2802.1600765739104</v>
      </c>
      <c r="AY48" s="17">
        <f t="shared" ref="AY48" si="763">IFERROR(AX48/AX$50,"")</f>
        <v>0.19265481748845736</v>
      </c>
      <c r="AZ48" s="16">
        <f t="shared" si="549"/>
        <v>2798.6541384498782</v>
      </c>
      <c r="BA48" s="17">
        <f t="shared" ref="BA48" si="764">IFERROR(AZ48/AZ$50,"")</f>
        <v>0.18678069098443634</v>
      </c>
      <c r="BB48" s="16" vm="416">
        <f t="shared" si="574"/>
        <v>3013013098.0700011</v>
      </c>
      <c r="BC48" s="17">
        <f t="shared" ref="BC48" si="765">IFERROR(BB48/BB$50,"")</f>
        <v>0.17826637386874519</v>
      </c>
      <c r="BD48" s="16" vm="455">
        <f t="shared" si="574"/>
        <v>3503963146.2900004</v>
      </c>
      <c r="BE48" s="17">
        <f t="shared" ref="BE48" si="766">IFERROR(BD48/BD$50,"")</f>
        <v>0.1897254196628064</v>
      </c>
      <c r="BF48" s="16" vm="478">
        <f t="shared" si="574"/>
        <v>3896794874.3399997</v>
      </c>
      <c r="BG48" s="17">
        <f t="shared" ref="BG48" si="767">IFERROR(BF48/BF$50,"")</f>
        <v>0.19696550135108939</v>
      </c>
      <c r="BH48" s="16" vm="501">
        <f t="shared" si="574"/>
        <v>4118879315.2900019</v>
      </c>
      <c r="BI48" s="43">
        <f t="shared" ref="BI48" si="768">IFERROR(BH48/BH$50,"")</f>
        <v>0.20317637972109334</v>
      </c>
      <c r="BJ48" s="16" vm="531">
        <f t="shared" si="574"/>
        <v>4224311520</v>
      </c>
      <c r="BK48" s="43">
        <f t="shared" si="579"/>
        <v>0.19707882830542073</v>
      </c>
    </row>
    <row r="49" spans="2:63" ht="14.25" customHeight="1" x14ac:dyDescent="0.15">
      <c r="B49" s="59" t="str">
        <f t="shared" si="548"/>
        <v>Federal Stimulus</v>
      </c>
      <c r="D49" s="16" t="str">
        <f t="shared" si="549"/>
        <v/>
      </c>
      <c r="E49" s="17" t="str">
        <f t="shared" si="550"/>
        <v/>
      </c>
      <c r="F49" s="16" t="str">
        <f t="shared" si="549"/>
        <v/>
      </c>
      <c r="G49" s="17" t="str">
        <f t="shared" si="550"/>
        <v/>
      </c>
      <c r="H49" s="16" t="str">
        <f t="shared" si="549"/>
        <v/>
      </c>
      <c r="I49" s="17" t="str">
        <f t="shared" ref="I49" si="769">IFERROR(H49/H$50,"")</f>
        <v/>
      </c>
      <c r="J49" s="16" t="str">
        <f t="shared" si="549"/>
        <v/>
      </c>
      <c r="K49" s="17" t="str">
        <f t="shared" ref="K49" si="770">IFERROR(J49/J$50,"")</f>
        <v/>
      </c>
      <c r="L49" s="16" t="str">
        <f t="shared" si="549"/>
        <v/>
      </c>
      <c r="M49" s="17" t="str">
        <f t="shared" ref="M49" si="771">IFERROR(L49/L$50,"")</f>
        <v/>
      </c>
      <c r="N49" s="16" t="str">
        <f t="shared" si="549"/>
        <v/>
      </c>
      <c r="O49" s="17" t="str">
        <f t="shared" ref="O49" si="772">IFERROR(N49/N$50,"")</f>
        <v/>
      </c>
      <c r="P49" s="16" t="str">
        <f t="shared" si="549"/>
        <v/>
      </c>
      <c r="Q49" s="17" t="str">
        <f t="shared" ref="Q49" si="773">IFERROR(P49/P$50,"")</f>
        <v/>
      </c>
      <c r="R49" s="16" t="str">
        <f t="shared" si="549"/>
        <v/>
      </c>
      <c r="S49" s="17" t="str">
        <f t="shared" ref="S49" si="774">IFERROR(R49/R$50,"")</f>
        <v/>
      </c>
      <c r="T49" s="16" t="str">
        <f t="shared" si="549"/>
        <v/>
      </c>
      <c r="U49" s="17" t="str">
        <f t="shared" ref="U49" si="775">IFERROR(T49/T$50,"")</f>
        <v/>
      </c>
      <c r="V49" s="16" t="str">
        <f t="shared" si="549"/>
        <v/>
      </c>
      <c r="W49" s="17" t="str">
        <f t="shared" ref="W49" si="776">IFERROR(V49/V$50,"")</f>
        <v/>
      </c>
      <c r="X49" s="16" t="str">
        <f t="shared" si="549"/>
        <v/>
      </c>
      <c r="Y49" s="17" t="str">
        <f t="shared" ref="Y49" si="777">IFERROR(X49/X$50,"")</f>
        <v/>
      </c>
      <c r="Z49" s="16" t="str">
        <f t="shared" si="549"/>
        <v/>
      </c>
      <c r="AA49" s="17" t="str">
        <f t="shared" ref="AA49" si="778">IFERROR(Z49/Z$50,"")</f>
        <v/>
      </c>
      <c r="AB49" s="16" t="str">
        <f t="shared" si="549"/>
        <v/>
      </c>
      <c r="AC49" s="17" t="str">
        <f t="shared" ref="AC49" si="779">IFERROR(AB49/AB$50,"")</f>
        <v/>
      </c>
      <c r="AD49" s="16">
        <f t="shared" si="549"/>
        <v>423.77504744463567</v>
      </c>
      <c r="AE49" s="17">
        <f t="shared" ref="AE49" si="780">IFERROR(AD49/AD$50,"")</f>
        <v>4.2504189730127331E-2</v>
      </c>
      <c r="AF49" s="16">
        <f t="shared" si="549"/>
        <v>421.79451427577601</v>
      </c>
      <c r="AG49" s="17">
        <f t="shared" ref="AG49" si="781">IFERROR(AF49/AF$50,"")</f>
        <v>4.3104640296566819E-2</v>
      </c>
      <c r="AH49" s="16">
        <f t="shared" si="549"/>
        <v>412.20461134836228</v>
      </c>
      <c r="AI49" s="17">
        <f t="shared" ref="AI49" si="782">IFERROR(AH49/AH$50,"")</f>
        <v>4.1448813820438107E-2</v>
      </c>
      <c r="AJ49" s="16">
        <f t="shared" si="549"/>
        <v>25.649063049002855</v>
      </c>
      <c r="AK49" s="17">
        <f t="shared" ref="AK49" si="783">IFERROR(AJ49/AJ$50,"")</f>
        <v>2.5870507204100554E-3</v>
      </c>
      <c r="AL49" s="16">
        <f t="shared" si="549"/>
        <v>10.074118935092933</v>
      </c>
      <c r="AM49" s="17">
        <f t="shared" ref="AM49" si="784">IFERROR(AL49/AL$50,"")</f>
        <v>1.002153797925969E-3</v>
      </c>
      <c r="AN49" s="16">
        <f t="shared" si="549"/>
        <v>5.0472911940008807</v>
      </c>
      <c r="AO49" s="17">
        <f t="shared" ref="AO49" si="785">IFERROR(AN49/AN$50,"")</f>
        <v>4.7817556521193775E-4</v>
      </c>
      <c r="AP49" s="16">
        <f t="shared" si="549"/>
        <v>7.2569015753151058</v>
      </c>
      <c r="AQ49" s="17">
        <f t="shared" ref="AQ49" si="786">IFERROR(AP49/AP$50,"")</f>
        <v>6.626900619502473E-4</v>
      </c>
      <c r="AR49" s="16">
        <f t="shared" si="549"/>
        <v>5.1656593906840902</v>
      </c>
      <c r="AS49" s="17">
        <f t="shared" ref="AS49" si="787">IFERROR(AR49/AR$50,"")</f>
        <v>4.4313480290353541E-4</v>
      </c>
      <c r="AT49" s="16">
        <f t="shared" si="549"/>
        <v>2.2782830111251675</v>
      </c>
      <c r="AU49" s="17">
        <f t="shared" ref="AU49" si="788">IFERROR(AT49/AT$50,"")</f>
        <v>1.8811510384663749E-4</v>
      </c>
      <c r="AV49" s="16">
        <f t="shared" si="549"/>
        <v>8.2364531978160779E-2</v>
      </c>
      <c r="AW49" s="17">
        <f t="shared" ref="AW49" si="789">IFERROR(AV49/AV$50,"")</f>
        <v>6.2914321224850634E-6</v>
      </c>
      <c r="AX49" s="16" t="str">
        <f t="shared" si="549"/>
        <v/>
      </c>
      <c r="AY49" s="17" t="str">
        <f t="shared" ref="AY49" si="790">IFERROR(AX49/AX$50,"")</f>
        <v/>
      </c>
      <c r="AZ49" s="16" t="str">
        <f t="shared" si="549"/>
        <v/>
      </c>
      <c r="BA49" s="17" t="str">
        <f t="shared" ref="BA49" si="791">IFERROR(AZ49/AZ$50,"")</f>
        <v/>
      </c>
      <c r="BB49" s="16" vm="411">
        <f t="shared" si="574"/>
        <v>322913414.41999978</v>
      </c>
      <c r="BC49" s="17">
        <f t="shared" ref="BC49" si="792">IFERROR(BB49/BB$50,"")</f>
        <v>1.9105327985166079E-2</v>
      </c>
      <c r="BD49" s="16" vm="450">
        <f t="shared" si="574"/>
        <v>985621810.4600004</v>
      </c>
      <c r="BE49" s="17">
        <f t="shared" ref="BE49" si="793">IFERROR(BD49/BD$50,"")</f>
        <v>5.3367431051988018E-2</v>
      </c>
      <c r="BF49" s="16" vm="472">
        <f t="shared" si="574"/>
        <v>756300216.60000026</v>
      </c>
      <c r="BG49" s="17">
        <f t="shared" ref="BG49" si="794">IFERROR(BF49/BF$50,"")</f>
        <v>3.8227583472631922E-2</v>
      </c>
      <c r="BH49" s="16" vm="504">
        <f t="shared" si="574"/>
        <v>373807978.68999994</v>
      </c>
      <c r="BI49" s="43">
        <f t="shared" ref="BI49" si="795">IFERROR(BH49/BH$50,"")</f>
        <v>1.8439227276982353E-2</v>
      </c>
      <c r="BJ49" s="16" vm="557">
        <f t="shared" si="574"/>
        <v>3918871</v>
      </c>
      <c r="BK49" s="43">
        <f t="shared" si="579"/>
        <v>1.8282896545472867E-4</v>
      </c>
    </row>
    <row r="50" spans="2:63" ht="14.25" customHeight="1" x14ac:dyDescent="0.15">
      <c r="B50" s="60" t="str">
        <f>B36</f>
        <v>Total All Programs</v>
      </c>
      <c r="D50" s="19">
        <f t="shared" ref="D50:AI50" si="796">SUM(D40:D49)</f>
        <v>5933.170095404952</v>
      </c>
      <c r="E50" s="20">
        <f t="shared" si="796"/>
        <v>1</v>
      </c>
      <c r="F50" s="19">
        <f t="shared" si="796"/>
        <v>6038.4560505007812</v>
      </c>
      <c r="G50" s="20">
        <f t="shared" si="796"/>
        <v>0.99999999999999978</v>
      </c>
      <c r="H50" s="19">
        <f t="shared" si="796"/>
        <v>6255.7936665471225</v>
      </c>
      <c r="I50" s="20">
        <f t="shared" si="796"/>
        <v>1</v>
      </c>
      <c r="J50" s="19">
        <f t="shared" si="796"/>
        <v>6381.4901471557623</v>
      </c>
      <c r="K50" s="20">
        <f t="shared" si="796"/>
        <v>1</v>
      </c>
      <c r="L50" s="19">
        <f t="shared" si="796"/>
        <v>6678.4727705747482</v>
      </c>
      <c r="M50" s="20">
        <f t="shared" si="796"/>
        <v>0.99999999999999989</v>
      </c>
      <c r="N50" s="19">
        <f t="shared" si="796"/>
        <v>7045.0322408336924</v>
      </c>
      <c r="O50" s="20">
        <f t="shared" si="796"/>
        <v>1</v>
      </c>
      <c r="P50" s="19">
        <f t="shared" si="796"/>
        <v>7329.983337546515</v>
      </c>
      <c r="Q50" s="20">
        <f t="shared" si="796"/>
        <v>1</v>
      </c>
      <c r="R50" s="19">
        <f t="shared" si="796"/>
        <v>7548.3504495824527</v>
      </c>
      <c r="S50" s="20">
        <f t="shared" si="796"/>
        <v>1</v>
      </c>
      <c r="T50" s="19">
        <f t="shared" si="796"/>
        <v>7715.6200167445395</v>
      </c>
      <c r="U50" s="20">
        <f t="shared" si="796"/>
        <v>1</v>
      </c>
      <c r="V50" s="19">
        <f t="shared" si="796"/>
        <v>8000.5081171515094</v>
      </c>
      <c r="W50" s="20">
        <f t="shared" si="796"/>
        <v>1.0000000000000002</v>
      </c>
      <c r="X50" s="19">
        <f t="shared" si="796"/>
        <v>8324.0541796240886</v>
      </c>
      <c r="Y50" s="20">
        <f t="shared" si="796"/>
        <v>1</v>
      </c>
      <c r="Z50" s="19">
        <f t="shared" si="796"/>
        <v>8836.4889221484336</v>
      </c>
      <c r="AA50" s="20">
        <f t="shared" si="796"/>
        <v>0.99999999999999989</v>
      </c>
      <c r="AB50" s="19">
        <f t="shared" si="796"/>
        <v>9418.4778127106511</v>
      </c>
      <c r="AC50" s="20">
        <f t="shared" si="796"/>
        <v>0.99999999999999978</v>
      </c>
      <c r="AD50" s="19">
        <f t="shared" si="796"/>
        <v>9970.1947063411571</v>
      </c>
      <c r="AE50" s="20">
        <f t="shared" si="796"/>
        <v>1</v>
      </c>
      <c r="AF50" s="19">
        <f t="shared" si="796"/>
        <v>9785.3621181794424</v>
      </c>
      <c r="AG50" s="20">
        <f t="shared" si="796"/>
        <v>0.99999999999999989</v>
      </c>
      <c r="AH50" s="19">
        <f t="shared" si="796"/>
        <v>9944.9073050458974</v>
      </c>
      <c r="AI50" s="20">
        <f t="shared" si="796"/>
        <v>0.99999999999999989</v>
      </c>
      <c r="AJ50" s="19">
        <f t="shared" ref="AJ50:BI50" si="797">SUM(AJ40:AJ49)</f>
        <v>9914.4028552085747</v>
      </c>
      <c r="AK50" s="20">
        <f t="shared" si="797"/>
        <v>0.99999999999999989</v>
      </c>
      <c r="AL50" s="19">
        <f t="shared" si="797"/>
        <v>10052.46795047034</v>
      </c>
      <c r="AM50" s="20">
        <f t="shared" si="797"/>
        <v>0.99999999999999989</v>
      </c>
      <c r="AN50" s="19">
        <f t="shared" si="797"/>
        <v>10555.309725547795</v>
      </c>
      <c r="AO50" s="20">
        <f t="shared" si="797"/>
        <v>1</v>
      </c>
      <c r="AP50" s="19">
        <f t="shared" si="797"/>
        <v>10950.672104480618</v>
      </c>
      <c r="AQ50" s="20">
        <f t="shared" si="797"/>
        <v>1</v>
      </c>
      <c r="AR50" s="19">
        <f t="shared" si="797"/>
        <v>11657.08348077681</v>
      </c>
      <c r="AS50" s="20">
        <f t="shared" si="797"/>
        <v>1.0000000000000002</v>
      </c>
      <c r="AT50" s="19">
        <f t="shared" si="797"/>
        <v>12111.111572319882</v>
      </c>
      <c r="AU50" s="20">
        <f t="shared" si="797"/>
        <v>0.99999999999999989</v>
      </c>
      <c r="AV50" s="19">
        <f t="shared" si="797"/>
        <v>13091.539473786372</v>
      </c>
      <c r="AW50" s="20">
        <f t="shared" si="797"/>
        <v>1.0000000000000002</v>
      </c>
      <c r="AX50" s="19">
        <f t="shared" si="797"/>
        <v>14544.977972023968</v>
      </c>
      <c r="AY50" s="20">
        <f t="shared" si="797"/>
        <v>1</v>
      </c>
      <c r="AZ50" s="63">
        <f t="shared" si="797"/>
        <v>14983.637354051114</v>
      </c>
      <c r="BA50" s="64">
        <f t="shared" si="797"/>
        <v>1</v>
      </c>
      <c r="BB50" s="63">
        <f t="shared" si="797"/>
        <v>16901746710.17001</v>
      </c>
      <c r="BC50" s="64">
        <f t="shared" si="797"/>
        <v>1</v>
      </c>
      <c r="BD50" s="63">
        <f t="shared" si="797"/>
        <v>18468601374.120003</v>
      </c>
      <c r="BE50" s="64">
        <f t="shared" si="797"/>
        <v>1.0000000000000002</v>
      </c>
      <c r="BF50" s="63">
        <f t="shared" si="797"/>
        <v>19784149242.429996</v>
      </c>
      <c r="BG50" s="64">
        <f t="shared" si="797"/>
        <v>1.0000000000000002</v>
      </c>
      <c r="BH50" s="63">
        <f t="shared" si="797"/>
        <v>20272431869.02</v>
      </c>
      <c r="BI50" s="65">
        <f t="shared" si="797"/>
        <v>1</v>
      </c>
      <c r="BJ50" s="63">
        <f t="shared" ref="BJ50:BK50" si="798">SUM(BJ40:BJ49)</f>
        <v>21434628754</v>
      </c>
      <c r="BK50" s="65">
        <f t="shared" si="798"/>
        <v>1</v>
      </c>
    </row>
    <row r="51" spans="2:63" ht="14.25" customHeight="1" x14ac:dyDescent="0.15">
      <c r="B51" s="61" t="str">
        <f>B37</f>
        <v>Total FTE Enrollment</v>
      </c>
      <c r="C51" s="36"/>
      <c r="D51" s="37" vm="1">
        <f>IFERROR(CUBEVALUE("ThisWorkbookDataModel","[Measures].[Enr]","[Enrollment].[SchoolYear].["&amp;RIGHT(D$7,7)&amp;"]"),"")</f>
        <v>904086.21</v>
      </c>
      <c r="E51" s="38"/>
      <c r="F51" s="37" vm="2">
        <f>IFERROR(CUBEVALUE("ThisWorkbookDataModel","[Measures].[Enr]","[Enrollment].[SchoolYear].["&amp;RIGHT(F$7,7)&amp;"]"),"")</f>
        <v>923214.16</v>
      </c>
      <c r="G51" s="38"/>
      <c r="H51" s="37" vm="3">
        <f>IFERROR(CUBEVALUE("ThisWorkbookDataModel","[Measures].[Enr]","[Enrollment].[SchoolYear].["&amp;RIGHT(H$7,7)&amp;"]"),"")</f>
        <v>936170.54</v>
      </c>
      <c r="I51" s="38"/>
      <c r="J51" s="37" vm="4">
        <f>IFERROR(CUBEVALUE("ThisWorkbookDataModel","[Measures].[Enr]","[Enrollment].[SchoolYear].["&amp;RIGHT(J$7,7)&amp;"]"),"")</f>
        <v>946107.01</v>
      </c>
      <c r="K51" s="38"/>
      <c r="L51" s="37" vm="5">
        <f>IFERROR(CUBEVALUE("ThisWorkbookDataModel","[Measures].[Enr]","[Enrollment].[SchoolYear].["&amp;RIGHT(L$7,7)&amp;"]"),"")</f>
        <v>948194.27</v>
      </c>
      <c r="M51" s="38"/>
      <c r="N51" s="37" vm="6">
        <f>IFERROR(CUBEVALUE("ThisWorkbookDataModel","[Measures].[Enr]","[Enrollment].[SchoolYear].["&amp;RIGHT(N$7,7)&amp;"]"),"")</f>
        <v>950397.26</v>
      </c>
      <c r="O51" s="38"/>
      <c r="P51" s="37" vm="7">
        <f>IFERROR(CUBEVALUE("ThisWorkbookDataModel","[Measures].[Enr]","[Enrollment].[SchoolYear].["&amp;RIGHT(P$7,7)&amp;"]"),"")</f>
        <v>955927.65</v>
      </c>
      <c r="Q51" s="38"/>
      <c r="R51" s="37" vm="8">
        <f>IFERROR(CUBEVALUE("ThisWorkbookDataModel","[Measures].[Enr]","[Enrollment].[SchoolYear].["&amp;RIGHT(R$7,7)&amp;"]"),"")</f>
        <v>958181.31</v>
      </c>
      <c r="S51" s="38"/>
      <c r="T51" s="37" vm="9">
        <f>IFERROR(CUBEVALUE("ThisWorkbookDataModel","[Measures].[Enr]","[Enrollment].[SchoolYear].["&amp;RIGHT(T$7,7)&amp;"]"),"")</f>
        <v>961543.37</v>
      </c>
      <c r="U51" s="38"/>
      <c r="V51" s="37" vm="10">
        <f>IFERROR(CUBEVALUE("ThisWorkbookDataModel","[Measures].[Enr]","[Enrollment].[SchoolYear].["&amp;RIGHT(V$7,7)&amp;"]"),"")</f>
        <v>965464.3</v>
      </c>
      <c r="W51" s="38"/>
      <c r="X51" s="37" vm="11">
        <f>IFERROR(CUBEVALUE("ThisWorkbookDataModel","[Measures].[Enr]","[Enrollment].[SchoolYear].["&amp;RIGHT(X$7,7)&amp;"]"),"")</f>
        <v>970897.84</v>
      </c>
      <c r="Y51" s="38"/>
      <c r="Z51" s="37" vm="12">
        <f>IFERROR(CUBEVALUE("ThisWorkbookDataModel","[Measures].[Enr]","[Enrollment].[SchoolYear].["&amp;RIGHT(Z$7,7)&amp;"]"),"")</f>
        <v>972539.66</v>
      </c>
      <c r="AA51" s="38"/>
      <c r="AB51" s="37" vm="13">
        <f>IFERROR(CUBEVALUE("ThisWorkbookDataModel","[Measures].[Enr]","[Enrollment].[SchoolYear].["&amp;RIGHT(AB$7,7)&amp;"]"),"")</f>
        <v>974605.76</v>
      </c>
      <c r="AC51" s="38"/>
      <c r="AD51" s="37" vm="14">
        <f>IFERROR(CUBEVALUE("ThisWorkbookDataModel","[Measures].[Enr]","[Enrollment].[SchoolYear].["&amp;RIGHT(AD$7,7)&amp;"]"),"")</f>
        <v>980121.34</v>
      </c>
      <c r="AE51" s="38"/>
      <c r="AF51" s="37" vm="15">
        <f>IFERROR(CUBEVALUE("ThisWorkbookDataModel","[Measures].[Enr]","[Enrollment].[SchoolYear].["&amp;RIGHT(AF$7,7)&amp;"]"),"")</f>
        <v>987336.18</v>
      </c>
      <c r="AG51" s="38"/>
      <c r="AH51" s="37" vm="16">
        <f>IFERROR(CUBEVALUE("ThisWorkbookDataModel","[Measures].[Enr]","[Enrollment].[SchoolYear].["&amp;RIGHT(AH$7,7)&amp;"]"),"")</f>
        <v>991502.19</v>
      </c>
      <c r="AI51" s="38"/>
      <c r="AJ51" s="37" vm="17">
        <f>IFERROR(CUBEVALUE("ThisWorkbookDataModel","[Measures].[Enr]","[Enrollment].[SchoolYear].["&amp;RIGHT(AJ$7,7)&amp;"]"),"")</f>
        <v>997473.19</v>
      </c>
      <c r="AK51" s="38"/>
      <c r="AL51" s="37" vm="18">
        <f>IFERROR(CUBEVALUE("ThisWorkbookDataModel","[Measures].[Enr]","[Enrollment].[SchoolYear].["&amp;RIGHT(AL$7,7)&amp;"]"),"")</f>
        <v>1002074.3</v>
      </c>
      <c r="AM51" s="38"/>
      <c r="AN51" s="37" vm="19">
        <f>IFERROR(CUBEVALUE("ThisWorkbookDataModel","[Measures].[Enr]","[Enrollment].[SchoolYear].["&amp;RIGHT(AN$7,7)&amp;"]"),"")</f>
        <v>1019752.43</v>
      </c>
      <c r="AO51" s="38"/>
      <c r="AP51" s="37" vm="20">
        <f>IFERROR(CUBEVALUE("ThisWorkbookDataModel","[Measures].[Enr]","[Enrollment].[SchoolYear].["&amp;RIGHT(AP$7,7)&amp;"]"),"")</f>
        <v>1031553.62</v>
      </c>
      <c r="AQ51" s="38"/>
      <c r="AR51" s="37" vm="21">
        <f>IFERROR(CUBEVALUE("ThisWorkbookDataModel","[Measures].[Enr]","[Enrollment].[SchoolYear].["&amp;RIGHT(AR$7,7)&amp;"]"),"")</f>
        <v>1055850.98</v>
      </c>
      <c r="AS51" s="36"/>
      <c r="AT51" s="37" vm="22">
        <f>IFERROR(CUBEVALUE("ThisWorkbookDataModel","[Measures].[Enr]","[Enrollment].[SchoolYear].["&amp;RIGHT(AT$7,7)&amp;"]"),"")</f>
        <v>1079889.3500000001</v>
      </c>
      <c r="AU51" s="36"/>
      <c r="AV51" s="37" vm="23">
        <f>IFERROR(CUBEVALUE("ThisWorkbookDataModel","[Measures].[Enr]","[Enrollment].[SchoolYear].["&amp;RIGHT(AV$7,7)&amp;"]"),"")</f>
        <v>1090905.6100000001</v>
      </c>
      <c r="AW51" s="36"/>
      <c r="AX51" s="37" vm="24">
        <f>IFERROR(CUBEVALUE("ThisWorkbookDataModel","[Measures].[Enr]","[Enrollment].[SchoolYear].["&amp;RIGHT(AX$7,7)&amp;"]"),"")</f>
        <v>1093913.03</v>
      </c>
      <c r="AY51" s="36"/>
      <c r="AZ51" s="66" vm="25">
        <f>IFERROR(CUBEVALUE("ThisWorkbookDataModel","[Measures].[Enr]","[Enrollment].[SchoolYear].["&amp;RIGHT(AZ$7,7)&amp;"]"),"")</f>
        <v>1103195.31</v>
      </c>
      <c r="BA51" s="71"/>
      <c r="BB51" s="66" vm="26">
        <f>IFERROR(CUBEVALUE("ThisWorkbookDataModel","[Measures].[Enr]","[Enrollment].[SchoolYear].["&amp;RIGHT(BB$7,7)&amp;"]"),"")</f>
        <v>1063049.3899999999</v>
      </c>
      <c r="BC51" s="71"/>
      <c r="BD51" s="66" vm="27">
        <f>IFERROR(CUBEVALUE("ThisWorkbookDataModel","[Measures].[Enr]","[Enrollment].[SchoolYear].["&amp;RIGHT(BD$7,7)&amp;"]"),"")</f>
        <v>1060460.6599999999</v>
      </c>
      <c r="BE51" s="71"/>
      <c r="BF51" s="66" vm="28">
        <f>IFERROR(CUBEVALUE("ThisWorkbookDataModel","[Measures].[Enr]","[Enrollment].[SchoolYear].["&amp;RIGHT(BF$7,7)&amp;"]"),"")</f>
        <v>1066846.54</v>
      </c>
      <c r="BG51" s="71"/>
      <c r="BH51" s="66" vm="29">
        <f>IFERROR(CUBEVALUE("ThisWorkbookDataModel","[Measures].[Enr]","[Enrollment].[SchoolYear].["&amp;RIGHT(BH$7,7)&amp;"]"),"")</f>
        <v>1070310.57</v>
      </c>
      <c r="BI51" s="72"/>
      <c r="BJ51" s="66" vm="88">
        <f>IFERROR(CUBEVALUE("ThisWorkbookDataModel","[Measures].[Enr]","[Enrollment].[SchoolYear].["&amp;RIGHT(BJ$7,7)&amp;"]"),"")</f>
        <v>1073425.3799999999</v>
      </c>
      <c r="BK51" s="72"/>
    </row>
    <row r="53" spans="2:63" x14ac:dyDescent="0.15">
      <c r="B53" s="40" t="str">
        <f>"Sources:  enrollment data from OSPI School Apportionment and Financial Services (SAFS)--"&amp;Districts!N4&amp;" enrollment data are year-to-date data as of "&amp;Districts!N5&amp;"; enrollment data exclude Skills Center Summer School, "</f>
        <v xml:space="preserve">Sources:  enrollment data from OSPI School Apportionment and Financial Services (SAFS)--2024-25 enrollment data are year-to-date data as of January 2025; enrollment data exclude Skills Center Summer School, </v>
      </c>
    </row>
    <row r="54" spans="2:63" x14ac:dyDescent="0.15">
      <c r="B54" s="41" t="s">
        <v>704</v>
      </c>
    </row>
    <row r="55" spans="2:63" x14ac:dyDescent="0.15">
      <c r="B55" s="41" t="s">
        <v>703</v>
      </c>
    </row>
    <row r="56" spans="2:63" x14ac:dyDescent="0.15">
      <c r="B56" s="41" t="str">
        <f>"SY"&amp;Districts!N4&amp;" data exclude budget extensions."</f>
        <v>SY2024-25 data exclude budget extensions.</v>
      </c>
    </row>
    <row r="57" spans="2:63" x14ac:dyDescent="0.15">
      <c r="B57" s="40"/>
    </row>
    <row r="58" spans="2:63" x14ac:dyDescent="0.15">
      <c r="B58" s="40"/>
    </row>
  </sheetData>
  <sheetProtection algorithmName="SHA-512" hashValue="vII+dBxqWi6U0xEO7AsqOSAGOtwQ3HMR8wZRVXIkuG6qFm/CeIDtr8haH5c3T+++vBQaO8K2DETJ22b4KJqIDw==" saltValue="i+XyQjXoNkpNJN98cqUKLA==" spinCount="100000" sheet="1" objects="1" scenarios="1"/>
  <conditionalFormatting sqref="B11:BK23 B39:BK51">
    <cfRule type="expression" dxfId="7" priority="4">
      <formula>MOD(ROW(A12),2)</formula>
    </cfRule>
  </conditionalFormatting>
  <conditionalFormatting sqref="B26:BK37">
    <cfRule type="expression" dxfId="6" priority="2">
      <formula>MOD(ROW(A25),2)</formula>
    </cfRule>
  </conditionalFormatting>
  <printOptions horizontalCentered="1"/>
  <pageMargins left="0.5" right="0.5" top="0.5" bottom="0.5" header="0" footer="0"/>
  <pageSetup scale="9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C2AA1D6-DDC2-4B46-8022-4C5443BA1386}">
          <x14:formula1>
            <xm:f>Districts!$N$29:$N$30</xm:f>
          </x14:formula1>
          <xm:sqref>BM30:BM32 BM26</xm:sqref>
        </x14:dataValidation>
        <x14:dataValidation type="list" allowBlank="1" showInputMessage="1" showErrorMessage="1" xr:uid="{3B69BD87-97A2-4B47-81B2-FCC926F86151}">
          <x14:formula1>
            <xm:f>Districts!$N$17:$N$27</xm:f>
          </x14:formula1>
          <xm:sqref>BM6</xm:sqref>
        </x14:dataValidation>
        <x14:dataValidation type="list" allowBlank="1" showInputMessage="1" showErrorMessage="1" xr:uid="{9DFE1219-5446-492D-912C-3CCB97537EA5}">
          <x14:formula1>
            <xm:f>Districts!$E$2:$E$321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B1BD-2145-4349-99C9-027C4CFE2B96}">
  <sheetPr codeName="Sheet2"/>
  <dimension ref="A1:X322"/>
  <sheetViews>
    <sheetView workbookViewId="0">
      <selection activeCell="N2" sqref="N2"/>
    </sheetView>
  </sheetViews>
  <sheetFormatPr defaultRowHeight="15" x14ac:dyDescent="0.25"/>
  <cols>
    <col min="1" max="1" width="13.140625" bestFit="1" customWidth="1"/>
    <col min="2" max="2" width="12.140625" bestFit="1" customWidth="1"/>
    <col min="3" max="3" width="11.28515625" bestFit="1" customWidth="1"/>
    <col min="4" max="4" width="19.28515625" bestFit="1" customWidth="1"/>
    <col min="5" max="5" width="44.7109375" bestFit="1" customWidth="1"/>
    <col min="6" max="6" width="9" bestFit="1" customWidth="1"/>
    <col min="7" max="7" width="11.5703125" bestFit="1" customWidth="1"/>
    <col min="8" max="8" width="14.85546875" bestFit="1" customWidth="1"/>
    <col min="9" max="9" width="11.85546875" bestFit="1" customWidth="1"/>
    <col min="11" max="11" width="9.28515625" customWidth="1"/>
    <col min="13" max="13" width="19.140625" customWidth="1"/>
    <col min="14" max="14" width="21.140625" customWidth="1"/>
    <col min="21" max="21" width="16.85546875" bestFit="1" customWidth="1"/>
    <col min="22" max="22" width="9.28515625" bestFit="1" customWidth="1"/>
    <col min="23" max="24" width="9.5703125" bestFit="1" customWidth="1"/>
  </cols>
  <sheetData>
    <row r="1" spans="1:24" ht="30" x14ac:dyDescent="0.25">
      <c r="A1" s="50" t="s">
        <v>5</v>
      </c>
      <c r="B1" s="50" t="s">
        <v>6</v>
      </c>
      <c r="C1" s="50" t="s">
        <v>7</v>
      </c>
      <c r="D1" s="50" t="s">
        <v>8</v>
      </c>
      <c r="E1" s="50" t="s">
        <v>9</v>
      </c>
      <c r="F1" s="50" t="s">
        <v>10</v>
      </c>
      <c r="G1" s="50" t="s">
        <v>671</v>
      </c>
      <c r="H1" s="50" t="s">
        <v>701</v>
      </c>
      <c r="I1" s="50" t="s">
        <v>679</v>
      </c>
      <c r="J1" t="s">
        <v>673</v>
      </c>
      <c r="K1" t="s">
        <v>672</v>
      </c>
      <c r="M1" t="s">
        <v>676</v>
      </c>
      <c r="N1" t="str">
        <f>Report!B3</f>
        <v>Aberdeen</v>
      </c>
    </row>
    <row r="2" spans="1:24" x14ac:dyDescent="0.25">
      <c r="A2" s="1" t="s">
        <v>706</v>
      </c>
      <c r="B2" s="1" t="s">
        <v>707</v>
      </c>
      <c r="C2" s="1" t="s">
        <v>292</v>
      </c>
      <c r="D2" s="1" t="s">
        <v>188</v>
      </c>
      <c r="E2" s="1" t="s">
        <v>293</v>
      </c>
      <c r="F2">
        <v>3094.9</v>
      </c>
      <c r="G2" vm="87">
        <f t="shared" ref="G2:G65" si="0">IFERROR(CUBEVALUE("ThisWorkbookDataModel","[Measures].[Enr]","[Enrollment].[SchoolYear].["&amp;$N$6&amp;"]","[Enrollment].[DistTitle].["&amp;E2&amp;"]"),"")</f>
        <v>3148.52</v>
      </c>
      <c r="H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Row],[DistTitle]]&amp;"]")/G2,"")</f>
        <v/>
      </c>
      <c r="I2" s="49">
        <f>IFERROR(CUBEVALUE("ThisWorkbookDataModel","[Measures].[Exp]","[Expenditures].[SchoolYear].["&amp;$N$6&amp;"]","[Expenditures].[DistTitle].["&amp;DistrictBySize[[#This Row],[DistTitle]]&amp;"]")/G2,"")</f>
        <v>20080.010814604957</v>
      </c>
      <c r="J2" s="49" vm="87">
        <f t="shared" ref="J2:J65" si="1">IF(ISNA(K2),NA(),G2)</f>
        <v>3148.52</v>
      </c>
      <c r="K2" s="51">
        <f>IF(G2="",NA(),IF(DistrictBySize[[#This Row],[DistrictGroupTitle]]=$N$2,IF($N$7="All Programs",I2,H2),NA()))</f>
        <v>20080.010814604957</v>
      </c>
      <c r="M2" t="s">
        <v>664</v>
      </c>
      <c r="N2" t="str">
        <f>_xlfn.XLOOKUP($N$1,DistrictBySize[DistTitle],DistrictBySize[DistrictGroupTitle],"",0,1)</f>
        <v>3,000 to 4,999</v>
      </c>
      <c r="V2" s="49"/>
      <c r="W2" s="49"/>
      <c r="X2" s="49"/>
    </row>
    <row r="3" spans="1:24" x14ac:dyDescent="0.25">
      <c r="A3" s="1" t="s">
        <v>706</v>
      </c>
      <c r="B3" s="1" t="s">
        <v>707</v>
      </c>
      <c r="C3" s="1" t="s">
        <v>404</v>
      </c>
      <c r="D3" s="1" t="s">
        <v>194</v>
      </c>
      <c r="E3" s="1" t="s">
        <v>405</v>
      </c>
      <c r="F3">
        <v>621.76</v>
      </c>
      <c r="G3" vm="192">
        <f t="shared" si="0"/>
        <v>626.54</v>
      </c>
      <c r="H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Row],[DistTitle]]&amp;"]")/G3,"")</f>
        <v/>
      </c>
      <c r="I3" s="49">
        <f>IFERROR(CUBEVALUE("ThisWorkbookDataModel","[Measures].[Exp]","[Expenditures].[SchoolYear].["&amp;$N$6&amp;"]","[Expenditures].[DistTitle].["&amp;DistrictBySize[[#This Row],[DistTitle]]&amp;"]")/G3,"")</f>
        <v>16294.960305806493</v>
      </c>
      <c r="J3" s="49" t="e">
        <f t="shared" si="1"/>
        <v>#N/A</v>
      </c>
      <c r="K3" s="51" t="e">
        <f>IF(G3="",NA(),IF(DistrictBySize[[#This Row],[DistrictGroupTitle]]=$N$2,IF($N$7="All Programs",I3,H3),NA()))</f>
        <v>#N/A</v>
      </c>
      <c r="M3" t="s">
        <v>665</v>
      </c>
      <c r="N3">
        <f>COUNTIF(DistrictBySize[DistrictGroupTitle],N2)</f>
        <v>27</v>
      </c>
      <c r="V3" s="49"/>
      <c r="W3" s="49"/>
      <c r="X3" s="49"/>
    </row>
    <row r="4" spans="1:24" x14ac:dyDescent="0.25">
      <c r="A4" s="1" t="s">
        <v>706</v>
      </c>
      <c r="B4" s="1" t="s">
        <v>707</v>
      </c>
      <c r="C4" s="1" t="s">
        <v>98</v>
      </c>
      <c r="D4" s="1" t="s">
        <v>12</v>
      </c>
      <c r="E4" s="1" t="s">
        <v>99</v>
      </c>
      <c r="F4">
        <v>105.43</v>
      </c>
      <c r="G4" vm="305">
        <f t="shared" si="0"/>
        <v>102.34</v>
      </c>
      <c r="H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Row],[DistTitle]]&amp;"]")/G4,"")</f>
        <v/>
      </c>
      <c r="I4" s="49">
        <f>IFERROR(CUBEVALUE("ThisWorkbookDataModel","[Measures].[Exp]","[Expenditures].[SchoolYear].["&amp;$N$6&amp;"]","[Expenditures].[DistTitle].["&amp;DistrictBySize[[#This Row],[DistTitle]]&amp;"]")/G4,"")</f>
        <v>31405.835352745748</v>
      </c>
      <c r="J4" s="49" t="e">
        <f t="shared" si="1"/>
        <v>#N/A</v>
      </c>
      <c r="K4" s="51" t="e">
        <f>IF(G4="",NA(),IF(DistrictBySize[[#This Row],[DistrictGroupTitle]]=$N$2,IF($N$7="All Programs",I4,H4),NA()))</f>
        <v>#N/A</v>
      </c>
      <c r="M4" t="s">
        <v>5</v>
      </c>
      <c r="N4" s="55" t="str" cm="1">
        <f t="array" ref="N4">_xlfn.XLOOKUP(M4,DistrictBySize[#Headers],A2:F2,"",0,1)</f>
        <v>2024-25</v>
      </c>
      <c r="V4" s="49"/>
      <c r="W4" s="49"/>
      <c r="X4" s="49"/>
    </row>
    <row r="5" spans="1:24" x14ac:dyDescent="0.25">
      <c r="A5" s="1" t="s">
        <v>706</v>
      </c>
      <c r="B5" s="1" t="s">
        <v>707</v>
      </c>
      <c r="C5" s="1" t="s">
        <v>492</v>
      </c>
      <c r="D5" s="1" t="s">
        <v>191</v>
      </c>
      <c r="E5" s="1" t="s">
        <v>493</v>
      </c>
      <c r="F5">
        <v>2543.79</v>
      </c>
      <c r="G5" vm="253">
        <f t="shared" si="0"/>
        <v>2542.36</v>
      </c>
      <c r="H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Row],[DistTitle]]&amp;"]")/G5,"")</f>
        <v/>
      </c>
      <c r="I5" s="49">
        <f>IFERROR(CUBEVALUE("ThisWorkbookDataModel","[Measures].[Exp]","[Expenditures].[SchoolYear].["&amp;$N$6&amp;"]","[Expenditures].[DistTitle].["&amp;DistrictBySize[[#This Row],[DistTitle]]&amp;"]")/G5,"")</f>
        <v>18803.92289840935</v>
      </c>
      <c r="J5" s="49" t="e">
        <f t="shared" si="1"/>
        <v>#N/A</v>
      </c>
      <c r="K5" s="51" t="e">
        <f>IF(G5="",NA(),IF(DistrictBySize[[#This Row],[DistrictGroupTitle]]=$N$2,IF($N$7="All Programs",I5,H5),NA()))</f>
        <v>#N/A</v>
      </c>
      <c r="M5" t="s">
        <v>669</v>
      </c>
      <c r="N5" s="55" t="str" cm="1">
        <f t="array" ref="N5">_xlfn.XLOOKUP("VerTtl",DistrictBySize[#Headers],A2:F2,"",0,1)</f>
        <v>January 2025</v>
      </c>
      <c r="V5" s="49"/>
      <c r="W5" s="49"/>
      <c r="X5" s="49"/>
    </row>
    <row r="6" spans="1:24" x14ac:dyDescent="0.25">
      <c r="A6" s="1" t="s">
        <v>706</v>
      </c>
      <c r="B6" s="1" t="s">
        <v>707</v>
      </c>
      <c r="C6" s="1" t="s">
        <v>514</v>
      </c>
      <c r="D6" s="1" t="s">
        <v>219</v>
      </c>
      <c r="E6" s="1" t="s">
        <v>515</v>
      </c>
      <c r="F6">
        <v>5570.79</v>
      </c>
      <c r="G6" vm="116">
        <f t="shared" si="0"/>
        <v>5470.11</v>
      </c>
      <c r="H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Row],[DistTitle]]&amp;"]")/G6,"")</f>
        <v/>
      </c>
      <c r="I6" s="49">
        <f>IFERROR(CUBEVALUE("ThisWorkbookDataModel","[Measures].[Exp]","[Expenditures].[SchoolYear].["&amp;$N$6&amp;"]","[Expenditures].[DistTitle].["&amp;DistrictBySize[[#This Row],[DistTitle]]&amp;"]")/G6,"")</f>
        <v>17903.411626091616</v>
      </c>
      <c r="J6" s="49" t="e">
        <f t="shared" si="1"/>
        <v>#N/A</v>
      </c>
      <c r="K6" s="51" t="e">
        <f>IF(G6="",NA(),IF(DistrictBySize[[#This Row],[DistrictGroupTitle]]=$N$2,IF($N$7="All Programs",I6,H6),NA()))</f>
        <v>#N/A</v>
      </c>
      <c r="M6" t="s">
        <v>670</v>
      </c>
      <c r="N6" t="str">
        <f>LEFT(N4,4)-1&amp;"-"&amp;RIGHT(N4,2)-1</f>
        <v>2023-24</v>
      </c>
      <c r="V6" s="49"/>
      <c r="W6" s="49"/>
      <c r="X6" s="49"/>
    </row>
    <row r="7" spans="1:24" x14ac:dyDescent="0.25">
      <c r="A7" s="1" t="s">
        <v>706</v>
      </c>
      <c r="B7" s="1" t="s">
        <v>707</v>
      </c>
      <c r="C7" s="1" t="s">
        <v>193</v>
      </c>
      <c r="D7" s="1" t="s">
        <v>194</v>
      </c>
      <c r="E7" s="1" t="s">
        <v>195</v>
      </c>
      <c r="F7">
        <v>655.52</v>
      </c>
      <c r="G7" vm="391">
        <f t="shared" si="0"/>
        <v>616.85</v>
      </c>
      <c r="H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Row],[DistTitle]]&amp;"]")/G7,"")</f>
        <v/>
      </c>
      <c r="I7" s="49">
        <f>IFERROR(CUBEVALUE("ThisWorkbookDataModel","[Measures].[Exp]","[Expenditures].[SchoolYear].["&amp;$N$6&amp;"]","[Expenditures].[DistTitle].["&amp;DistrictBySize[[#This Row],[DistTitle]]&amp;"]")/G7,"")</f>
        <v>18251.627834967981</v>
      </c>
      <c r="J7" s="49" t="e">
        <f t="shared" si="1"/>
        <v>#N/A</v>
      </c>
      <c r="K7" s="51" t="e">
        <f>IF(G7="",NA(),IF(DistrictBySize[[#This Row],[DistrictGroupTitle]]=$N$2,IF($N$7="All Programs",I7,H7),NA()))</f>
        <v>#N/A</v>
      </c>
      <c r="M7" t="s">
        <v>678</v>
      </c>
      <c r="N7" t="str">
        <f>Report!BM6</f>
        <v>All Programs</v>
      </c>
      <c r="V7" s="49"/>
      <c r="W7" s="49"/>
      <c r="X7" s="49"/>
    </row>
    <row r="8" spans="1:24" x14ac:dyDescent="0.25">
      <c r="A8" s="1" t="s">
        <v>706</v>
      </c>
      <c r="B8" s="1" t="s">
        <v>707</v>
      </c>
      <c r="C8" s="1" t="s">
        <v>344</v>
      </c>
      <c r="D8" s="1" t="s">
        <v>197</v>
      </c>
      <c r="E8" s="1" t="s">
        <v>345</v>
      </c>
      <c r="F8">
        <v>17512.75</v>
      </c>
      <c r="G8" vm="374">
        <f t="shared" si="0"/>
        <v>17455.61</v>
      </c>
      <c r="H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Row],[DistTitle]]&amp;"]")/G8,"")</f>
        <v/>
      </c>
      <c r="I8" s="49">
        <f>IFERROR(CUBEVALUE("ThisWorkbookDataModel","[Measures].[Exp]","[Expenditures].[SchoolYear].["&amp;$N$6&amp;"]","[Expenditures].[DistTitle].["&amp;DistrictBySize[[#This Row],[DistTitle]]&amp;"]")/G8,"")</f>
        <v>19767.920694836786</v>
      </c>
      <c r="J8" s="49" t="e">
        <f t="shared" si="1"/>
        <v>#N/A</v>
      </c>
      <c r="K8" s="51" t="e">
        <f>IF(G8="",NA(),IF(DistrictBySize[[#This Row],[DistrictGroupTitle]]=$N$2,IF($N$7="All Programs",I8,H8),NA()))</f>
        <v>#N/A</v>
      </c>
      <c r="M8" t="s">
        <v>683</v>
      </c>
      <c r="N8" t="str">
        <f>N1&amp;" SY"&amp;N6&amp;" Per FTE Expenditures for "&amp;N7&amp;" Compared to Districts with Total FTE Enrollment "&amp;N2</f>
        <v>Aberdeen SY2023-24 Per FTE Expenditures for All Programs Compared to Districts with Total FTE Enrollment 3,000 to 4,999</v>
      </c>
      <c r="V8" s="49"/>
      <c r="W8" s="49"/>
      <c r="X8" s="49"/>
    </row>
    <row r="9" spans="1:24" x14ac:dyDescent="0.25">
      <c r="A9" s="1" t="s">
        <v>706</v>
      </c>
      <c r="B9" s="1" t="s">
        <v>707</v>
      </c>
      <c r="C9" s="1" t="s">
        <v>366</v>
      </c>
      <c r="D9" s="1" t="s">
        <v>188</v>
      </c>
      <c r="E9" s="1" t="s">
        <v>367</v>
      </c>
      <c r="F9">
        <v>3457.06</v>
      </c>
      <c r="G9" vm="142">
        <f t="shared" si="0"/>
        <v>3467.41</v>
      </c>
      <c r="H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Row],[DistTitle]]&amp;"]")/G9,"")</f>
        <v/>
      </c>
      <c r="I9" s="49">
        <f>IFERROR(CUBEVALUE("ThisWorkbookDataModel","[Measures].[Exp]","[Expenditures].[SchoolYear].["&amp;$N$6&amp;"]","[Expenditures].[DistTitle].["&amp;DistrictBySize[[#This Row],[DistTitle]]&amp;"]")/G9,"")</f>
        <v>18851.836933042243</v>
      </c>
      <c r="J9" s="49" vm="142">
        <f t="shared" si="1"/>
        <v>3467.41</v>
      </c>
      <c r="K9" s="51">
        <f>IF(G9="",NA(),IF(DistrictBySize[[#This Row],[DistrictGroupTitle]]=$N$2,IF($N$7="All Programs",I9,H9),NA()))</f>
        <v>18851.836933042243</v>
      </c>
      <c r="M9" t="s">
        <v>674</v>
      </c>
      <c r="N9" s="49" vm="87">
        <f>IFERROR(CUBEVALUE("ThisWorkbookDataModel","[Measures].[Enr]","[Enrollment].[SchoolYear].["&amp;$N$6&amp;"]","[Enrollment].[DistTitle].["&amp;N1&amp;"]"),"")</f>
        <v>3148.52</v>
      </c>
      <c r="V9" s="49"/>
      <c r="W9" s="49"/>
      <c r="X9" s="49"/>
    </row>
    <row r="10" spans="1:24" x14ac:dyDescent="0.25">
      <c r="A10" s="1" t="s">
        <v>706</v>
      </c>
      <c r="B10" s="1" t="s">
        <v>707</v>
      </c>
      <c r="C10" s="1" t="s">
        <v>240</v>
      </c>
      <c r="D10" s="1" t="s">
        <v>197</v>
      </c>
      <c r="E10" s="1" t="s">
        <v>241</v>
      </c>
      <c r="F10">
        <v>12644.09</v>
      </c>
      <c r="G10" vm="279">
        <f t="shared" si="0"/>
        <v>12386.65</v>
      </c>
      <c r="H1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Row],[DistTitle]]&amp;"]")/G10,"")</f>
        <v/>
      </c>
      <c r="I10" s="49">
        <f>IFERROR(CUBEVALUE("ThisWorkbookDataModel","[Measures].[Exp]","[Expenditures].[SchoolYear].["&amp;$N$6&amp;"]","[Expenditures].[DistTitle].["&amp;DistrictBySize[[#This Row],[DistTitle]]&amp;"]")/G10,"")</f>
        <v>17862.94199723089</v>
      </c>
      <c r="J10" s="49" t="e">
        <f t="shared" si="1"/>
        <v>#N/A</v>
      </c>
      <c r="K10" s="51" t="e">
        <f>IF(G10="",NA(),IF(DistrictBySize[[#This Row],[DistrictGroupTitle]]=$N$2,IF($N$7="All Programs",I10,H10),NA()))</f>
        <v>#N/A</v>
      </c>
      <c r="M10" t="s">
        <v>675</v>
      </c>
      <c r="N10" s="51" t="str">
        <f>IFERROR(CUBEVALUE("ThisWorkbookDataModel","[Measures].[Exp]","[Expenditures].[ProgramGroupTitle].["&amp;$N$7&amp;"]","[Expenditures].[SchoolYear].["&amp;$N$6&amp;"]","[Expenditures].[DistTitle].["&amp;N1&amp;"]")/N9,"")</f>
        <v/>
      </c>
      <c r="V10" s="49"/>
      <c r="W10" s="49"/>
      <c r="X10" s="49"/>
    </row>
    <row r="11" spans="1:24" x14ac:dyDescent="0.25">
      <c r="A11" s="1" t="s">
        <v>706</v>
      </c>
      <c r="B11" s="1" t="s">
        <v>707</v>
      </c>
      <c r="C11" s="1" t="s">
        <v>338</v>
      </c>
      <c r="D11" s="1" t="s">
        <v>197</v>
      </c>
      <c r="E11" s="1" t="s">
        <v>339</v>
      </c>
      <c r="F11">
        <v>19509.490000000002</v>
      </c>
      <c r="G11" vm="213">
        <f t="shared" si="0"/>
        <v>19150.73</v>
      </c>
      <c r="H1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Row],[DistTitle]]&amp;"]")/G11,"")</f>
        <v/>
      </c>
      <c r="I11" s="49">
        <f>IFERROR(CUBEVALUE("ThisWorkbookDataModel","[Measures].[Exp]","[Expenditures].[SchoolYear].["&amp;$N$6&amp;"]","[Expenditures].[DistTitle].["&amp;DistrictBySize[[#This Row],[DistTitle]]&amp;"]")/G11,"")</f>
        <v>20982.387741355029</v>
      </c>
      <c r="J11" s="49" t="e">
        <f t="shared" si="1"/>
        <v>#N/A</v>
      </c>
      <c r="K11" s="51" t="e">
        <f>IF(G11="",NA(),IF(DistrictBySize[[#This Row],[DistrictGroupTitle]]=$N$2,IF($N$7="All Programs",I11,H11),NA()))</f>
        <v>#N/A</v>
      </c>
      <c r="M11" t="s">
        <v>680</v>
      </c>
      <c r="N11" s="53">
        <f>IFERROR(CUBEVALUE("ThisWorkbookDataModel","[Measures].[Exp]","[Expenditures].[SchoolYear].["&amp;$N$6&amp;"]","[Expenditures].[DistTitle].["&amp;N1&amp;"]")/N9,"")</f>
        <v>20080.010814604957</v>
      </c>
    </row>
    <row r="12" spans="1:24" x14ac:dyDescent="0.25">
      <c r="A12" s="1" t="s">
        <v>706</v>
      </c>
      <c r="B12" s="1" t="s">
        <v>707</v>
      </c>
      <c r="C12" s="1" t="s">
        <v>602</v>
      </c>
      <c r="D12" s="1" t="s">
        <v>197</v>
      </c>
      <c r="E12" s="1" t="s">
        <v>603</v>
      </c>
      <c r="F12">
        <v>11076.69</v>
      </c>
      <c r="G12" vm="355">
        <f t="shared" si="0"/>
        <v>11140.36</v>
      </c>
      <c r="H1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Row],[DistTitle]]&amp;"]")/G12,"")</f>
        <v/>
      </c>
      <c r="I12" s="49">
        <f>IFERROR(CUBEVALUE("ThisWorkbookDataModel","[Measures].[Exp]","[Expenditures].[SchoolYear].["&amp;$N$6&amp;"]","[Expenditures].[DistTitle].["&amp;DistrictBySize[[#This Row],[DistTitle]]&amp;"]")/G12,"")</f>
        <v>18817.359211910567</v>
      </c>
      <c r="J12" s="49" t="e">
        <f t="shared" si="1"/>
        <v>#N/A</v>
      </c>
      <c r="K12" s="51" t="e">
        <f>IF(G12="",NA(),IF(DistrictBySize[[#This Row],[DistrictGroupTitle]]=$N$2,IF($N$7="All Programs",I12,H12),NA()))</f>
        <v>#N/A</v>
      </c>
      <c r="M12" t="s">
        <v>681</v>
      </c>
      <c r="N12" s="53">
        <f>IF($N$7="All Programs",$N$11,$N$10)</f>
        <v>20080.010814604957</v>
      </c>
    </row>
    <row r="13" spans="1:24" x14ac:dyDescent="0.25">
      <c r="A13" s="1" t="s">
        <v>706</v>
      </c>
      <c r="B13" s="1" t="s">
        <v>707</v>
      </c>
      <c r="C13" s="1" t="s">
        <v>185</v>
      </c>
      <c r="D13" s="1" t="s">
        <v>183</v>
      </c>
      <c r="E13" s="1" t="s">
        <v>186</v>
      </c>
      <c r="F13">
        <v>14</v>
      </c>
      <c r="G13" vm="194">
        <f t="shared" si="0"/>
        <v>11</v>
      </c>
      <c r="H1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Row],[DistTitle]]&amp;"]")/G13,"")</f>
        <v/>
      </c>
      <c r="I13" s="49">
        <f>IFERROR(CUBEVALUE("ThisWorkbookDataModel","[Measures].[Exp]","[Expenditures].[SchoolYear].["&amp;$N$6&amp;"]","[Expenditures].[DistTitle].["&amp;DistrictBySize[[#This Row],[DistTitle]]&amp;"]")/G13,"")</f>
        <v>46567.261818181818</v>
      </c>
      <c r="J13" s="49" t="e">
        <f t="shared" si="1"/>
        <v>#N/A</v>
      </c>
      <c r="K13" s="51" t="e">
        <f>IF(G13="",NA(),IF(DistrictBySize[[#This Row],[DistrictGroupTitle]]=$N$2,IF($N$7="All Programs",I13,H13),NA()))</f>
        <v>#N/A</v>
      </c>
      <c r="M13" t="s">
        <v>677</v>
      </c>
      <c r="N13" t="str">
        <f>"Districts with Total FTE Enrollment "&amp;N2</f>
        <v>Districts with Total FTE Enrollment 3,000 to 4,999</v>
      </c>
      <c r="U13" s="49"/>
      <c r="V13" s="49"/>
    </row>
    <row r="14" spans="1:24" x14ac:dyDescent="0.25">
      <c r="A14" s="1" t="s">
        <v>706</v>
      </c>
      <c r="B14" s="1" t="s">
        <v>707</v>
      </c>
      <c r="C14" s="1" t="s">
        <v>470</v>
      </c>
      <c r="D14" s="1" t="s">
        <v>228</v>
      </c>
      <c r="E14" s="1" t="s">
        <v>471</v>
      </c>
      <c r="F14">
        <v>20688.810000000001</v>
      </c>
      <c r="G14" vm="242">
        <f t="shared" si="0"/>
        <v>20800.43</v>
      </c>
      <c r="H1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Row],[DistTitle]]&amp;"]")/G14,"")</f>
        <v/>
      </c>
      <c r="I14" s="49">
        <f>IFERROR(CUBEVALUE("ThisWorkbookDataModel","[Measures].[Exp]","[Expenditures].[SchoolYear].["&amp;$N$6&amp;"]","[Expenditures].[DistTitle].["&amp;DistrictBySize[[#This Row],[DistTitle]]&amp;"]")/G14,"")</f>
        <v>17530.677276863989</v>
      </c>
      <c r="J14" s="49" t="e">
        <f t="shared" si="1"/>
        <v>#N/A</v>
      </c>
      <c r="K14" s="51" t="e">
        <f>IF(G14="",NA(),IF(DistrictBySize[[#This Row],[DistrictGroupTitle]]=$N$2,IF($N$7="All Programs",I14,H14),NA()))</f>
        <v>#N/A</v>
      </c>
      <c r="M14" t="s">
        <v>684</v>
      </c>
      <c r="N14">
        <f>MATCH("SY"&amp;N6,Report!7:7)</f>
        <v>60</v>
      </c>
    </row>
    <row r="15" spans="1:24" x14ac:dyDescent="0.25">
      <c r="A15" s="1" t="s">
        <v>706</v>
      </c>
      <c r="B15" s="1" t="s">
        <v>707</v>
      </c>
      <c r="C15" s="1" t="s">
        <v>84</v>
      </c>
      <c r="D15" s="1" t="s">
        <v>183</v>
      </c>
      <c r="E15" s="1" t="s">
        <v>85</v>
      </c>
      <c r="F15">
        <v>91.92</v>
      </c>
      <c r="G15" vm="235">
        <f t="shared" si="0"/>
        <v>99</v>
      </c>
      <c r="H1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Row],[DistTitle]]&amp;"]")/G15,"")</f>
        <v/>
      </c>
      <c r="I15" s="49">
        <f>IFERROR(CUBEVALUE("ThisWorkbookDataModel","[Measures].[Exp]","[Expenditures].[SchoolYear].["&amp;$N$6&amp;"]","[Expenditures].[DistTitle].["&amp;DistrictBySize[[#This Row],[DistTitle]]&amp;"]")/G15,"")</f>
        <v>30093.778181818183</v>
      </c>
      <c r="J15" s="49" t="e">
        <f t="shared" si="1"/>
        <v>#N/A</v>
      </c>
      <c r="K15" s="51" t="e">
        <f>IF(G15="",NA(),IF(DistrictBySize[[#This Row],[DistrictGroupTitle]]=$N$2,IF($N$7="All Programs",I15,H15),NA()))</f>
        <v>#N/A</v>
      </c>
      <c r="M15" t="s">
        <v>685</v>
      </c>
      <c r="N15" t="str">
        <f>N1&amp;" SY"&amp;N6&amp;" Distribution of Expenditures by Program Group Compared to "&amp;P16</f>
        <v>Aberdeen SY2023-24 Distribution of Expenditures by Program Group Compared to Districts with Total FTE Enrollment 3,000 to 4,999</v>
      </c>
    </row>
    <row r="16" spans="1:24" x14ac:dyDescent="0.25">
      <c r="A16" s="1" t="s">
        <v>706</v>
      </c>
      <c r="B16" s="1" t="s">
        <v>707</v>
      </c>
      <c r="C16" s="1" t="s">
        <v>606</v>
      </c>
      <c r="D16" s="1" t="s">
        <v>200</v>
      </c>
      <c r="E16" s="1" t="s">
        <v>607</v>
      </c>
      <c r="F16">
        <v>1983.8</v>
      </c>
      <c r="G16" vm="324">
        <f t="shared" si="0"/>
        <v>2023.7</v>
      </c>
      <c r="H1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Row],[DistTitle]]&amp;"]")/G16,"")</f>
        <v/>
      </c>
      <c r="I16" s="49">
        <f>IFERROR(CUBEVALUE("ThisWorkbookDataModel","[Measures].[Exp]","[Expenditures].[SchoolYear].["&amp;$N$6&amp;"]","[Expenditures].[DistTitle].["&amp;DistrictBySize[[#This Row],[DistTitle]]&amp;"]")/G16,"")</f>
        <v>19254.324356376936</v>
      </c>
      <c r="J16" s="49" t="e">
        <f t="shared" si="1"/>
        <v>#N/A</v>
      </c>
      <c r="K16" s="51" t="e">
        <f>IF(G16="",NA(),IF(DistrictBySize[[#This Row],[DistrictGroupTitle]]=$N$2,IF($N$7="All Programs",I16,H16),NA()))</f>
        <v>#N/A</v>
      </c>
      <c r="O16" t="str">
        <f>N1</f>
        <v>Aberdeen</v>
      </c>
      <c r="P16" t="str">
        <f>IFERROR(IF(Report!$BM$26=$N$29,Q16,R16),"")</f>
        <v>Districts with Total FTE Enrollment 3,000 to 4,999</v>
      </c>
      <c r="Q16" t="str">
        <f>N13</f>
        <v>Districts with Total FTE Enrollment 3,000 to 4,999</v>
      </c>
      <c r="R16" t="s">
        <v>667</v>
      </c>
    </row>
    <row r="17" spans="1:18" x14ac:dyDescent="0.25">
      <c r="A17" s="1" t="s">
        <v>706</v>
      </c>
      <c r="B17" s="1" t="s">
        <v>707</v>
      </c>
      <c r="C17" s="1" t="s">
        <v>92</v>
      </c>
      <c r="D17" s="1" t="s">
        <v>12</v>
      </c>
      <c r="E17" s="1" t="s">
        <v>93</v>
      </c>
      <c r="F17">
        <v>271.47000000000003</v>
      </c>
      <c r="G17" vm="266">
        <f t="shared" si="0"/>
        <v>328.76</v>
      </c>
      <c r="H1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Row],[DistTitle]]&amp;"]")/G17,"")</f>
        <v/>
      </c>
      <c r="I17" s="49">
        <f>IFERROR(CUBEVALUE("ThisWorkbookDataModel","[Measures].[Exp]","[Expenditures].[SchoolYear].["&amp;$N$6&amp;"]","[Expenditures].[DistTitle].["&amp;DistrictBySize[[#This Row],[DistTitle]]&amp;"]")/G17,"")</f>
        <v>13881.332674291276</v>
      </c>
      <c r="J17" s="49" t="e">
        <f t="shared" si="1"/>
        <v>#N/A</v>
      </c>
      <c r="K17" s="51" t="e">
        <f>IF(G17="",NA(),IF(DistrictBySize[[#This Row],[DistrictGroupTitle]]=$N$2,IF($N$7="All Programs",I17,H17),NA()))</f>
        <v>#N/A</v>
      </c>
      <c r="M17" t="s">
        <v>682</v>
      </c>
      <c r="N17" t="s">
        <v>689</v>
      </c>
      <c r="O17" s="56">
        <f>VLOOKUP($N17,Report!$B$12:$CC$21,$N$14,0)</f>
        <v>0.35303497207476936</v>
      </c>
      <c r="P17" s="56">
        <f>IFERROR(IF(Report!$BM$26=$N$29,Q17,R17),"")</f>
        <v>0.48492754251731535</v>
      </c>
      <c r="Q17" s="56">
        <f>VLOOKUP($N17,Report!$B$26:$CC$36,$N$14,0)</f>
        <v>0.48492754251731535</v>
      </c>
      <c r="R17" s="56">
        <f>VLOOKUP($N17,Report!$B$40:$CC$49,$N$14,0)</f>
        <v>0.49959342982907762</v>
      </c>
    </row>
    <row r="18" spans="1:18" x14ac:dyDescent="0.25">
      <c r="A18" s="1" t="s">
        <v>706</v>
      </c>
      <c r="B18" s="1" t="s">
        <v>707</v>
      </c>
      <c r="C18" s="1" t="s">
        <v>364</v>
      </c>
      <c r="D18" s="1" t="s">
        <v>188</v>
      </c>
      <c r="E18" s="1" t="s">
        <v>365</v>
      </c>
      <c r="F18">
        <v>4494.5200000000004</v>
      </c>
      <c r="G18" vm="149">
        <f t="shared" si="0"/>
        <v>4446.29</v>
      </c>
      <c r="H1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Row],[DistTitle]]&amp;"]")/G18,"")</f>
        <v/>
      </c>
      <c r="I18" s="49">
        <f>IFERROR(CUBEVALUE("ThisWorkbookDataModel","[Measures].[Exp]","[Expenditures].[SchoolYear].["&amp;$N$6&amp;"]","[Expenditures].[DistTitle].["&amp;DistrictBySize[[#This Row],[DistTitle]]&amp;"]")/G18,"")</f>
        <v>21181.154139743467</v>
      </c>
      <c r="J18" s="49" vm="149">
        <f t="shared" si="1"/>
        <v>4446.29</v>
      </c>
      <c r="K18" s="51">
        <f>IF(G18="",NA(),IF(DistrictBySize[[#This Row],[DistrictGroupTitle]]=$N$2,IF($N$7="All Programs",I18,H18),NA()))</f>
        <v>21181.154139743467</v>
      </c>
      <c r="N18" t="s">
        <v>690</v>
      </c>
      <c r="O18" s="56">
        <f>VLOOKUP($N18,Report!$B$12:$CC$21,$N$14,0)</f>
        <v>0.15357788733573541</v>
      </c>
      <c r="P18" s="56">
        <f>IFERROR(IF(Report!$BM$26=$N$29,Q18,R18),"")</f>
        <v>0.14219905494783955</v>
      </c>
      <c r="Q18" s="56">
        <f>VLOOKUP($N18,Report!$B$26:$CC$36,$N$14,0)</f>
        <v>0.14219905494783955</v>
      </c>
      <c r="R18" s="56">
        <f>VLOOKUP($N18,Report!$B$40:$CC$49,$N$14,0)</f>
        <v>0.15175534383821898</v>
      </c>
    </row>
    <row r="19" spans="1:18" x14ac:dyDescent="0.25">
      <c r="A19" s="1" t="s">
        <v>706</v>
      </c>
      <c r="B19" s="1" t="s">
        <v>707</v>
      </c>
      <c r="C19" s="1" t="s">
        <v>436</v>
      </c>
      <c r="D19" s="1" t="s">
        <v>194</v>
      </c>
      <c r="E19" s="1" t="s">
        <v>437</v>
      </c>
      <c r="F19">
        <v>974.4</v>
      </c>
      <c r="G19" vm="344">
        <f t="shared" si="0"/>
        <v>1009.42</v>
      </c>
      <c r="H1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Row],[DistTitle]]&amp;"]")/G19,"")</f>
        <v/>
      </c>
      <c r="I19" s="49">
        <f>IFERROR(CUBEVALUE("ThisWorkbookDataModel","[Measures].[Exp]","[Expenditures].[SchoolYear].["&amp;$N$6&amp;"]","[Expenditures].[DistTitle].["&amp;DistrictBySize[[#This Row],[DistTitle]]&amp;"]")/G19,"")</f>
        <v>16646.163628618415</v>
      </c>
      <c r="J19" s="49" t="e">
        <f t="shared" si="1"/>
        <v>#N/A</v>
      </c>
      <c r="K19" s="51" t="e">
        <f>IF(G19="",NA(),IF(DistrictBySize[[#This Row],[DistrictGroupTitle]]=$N$2,IF($N$7="All Programs",I19,H19),NA()))</f>
        <v>#N/A</v>
      </c>
      <c r="N19" t="s">
        <v>691</v>
      </c>
      <c r="O19" s="56">
        <f>VLOOKUP($N19,Report!$B$12:$CC$21,$N$14,0)</f>
        <v>5.37417909335942E-2</v>
      </c>
      <c r="P19" s="56">
        <f>IFERROR(IF(Report!$BM$26=$N$29,Q19,R19),"")</f>
        <v>5.0520829681261037E-2</v>
      </c>
      <c r="Q19" s="56">
        <f>VLOOKUP($N19,Report!$B$26:$CC$36,$N$14,0)</f>
        <v>5.0520829681261037E-2</v>
      </c>
      <c r="R19" s="56">
        <f>VLOOKUP($N19,Report!$B$40:$CC$49,$N$14,0)</f>
        <v>3.8077377613962383E-2</v>
      </c>
    </row>
    <row r="20" spans="1:18" x14ac:dyDescent="0.25">
      <c r="A20" s="1" t="s">
        <v>706</v>
      </c>
      <c r="B20" s="1" t="s">
        <v>707</v>
      </c>
      <c r="C20" s="1" t="s">
        <v>260</v>
      </c>
      <c r="D20" s="1" t="s">
        <v>194</v>
      </c>
      <c r="E20" s="1" t="s">
        <v>261</v>
      </c>
      <c r="F20">
        <v>752.14</v>
      </c>
      <c r="G20" vm="383">
        <f t="shared" si="0"/>
        <v>737.08</v>
      </c>
      <c r="H2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Row],[DistTitle]]&amp;"]")/G20,"")</f>
        <v/>
      </c>
      <c r="I20" s="49">
        <f>IFERROR(CUBEVALUE("ThisWorkbookDataModel","[Measures].[Exp]","[Expenditures].[SchoolYear].["&amp;$N$6&amp;"]","[Expenditures].[DistTitle].["&amp;DistrictBySize[[#This Row],[DistTitle]]&amp;"]")/G20,"")</f>
        <v>18865.38781407717</v>
      </c>
      <c r="J20" s="49" t="e">
        <f t="shared" si="1"/>
        <v>#N/A</v>
      </c>
      <c r="K20" s="51" t="e">
        <f>IF(G20="",NA(),IF(DistrictBySize[[#This Row],[DistrictGroupTitle]]=$N$2,IF($N$7="All Programs",I20,H20),NA()))</f>
        <v>#N/A</v>
      </c>
      <c r="N20" t="s">
        <v>692</v>
      </c>
      <c r="O20" s="56">
        <f>VLOOKUP($N20,Report!$B$12:$CC$21,$N$14,0)</f>
        <v>7.9757023262402461E-3</v>
      </c>
      <c r="P20" s="56">
        <f>IFERROR(IF(Report!$BM$26=$N$29,Q20,R20),"")</f>
        <v>2.2595651700398588E-3</v>
      </c>
      <c r="Q20" s="56">
        <f>VLOOKUP($N20,Report!$B$26:$CC$36,$N$14,0)</f>
        <v>2.2595651700398588E-3</v>
      </c>
      <c r="R20" s="56">
        <f>VLOOKUP($N20,Report!$B$40:$CC$49,$N$14,0)</f>
        <v>3.5830617450984385E-3</v>
      </c>
    </row>
    <row r="21" spans="1:18" x14ac:dyDescent="0.25">
      <c r="A21" s="1" t="s">
        <v>706</v>
      </c>
      <c r="B21" s="1" t="s">
        <v>707</v>
      </c>
      <c r="C21" s="1" t="s">
        <v>314</v>
      </c>
      <c r="D21" s="1" t="s">
        <v>183</v>
      </c>
      <c r="E21" s="1" t="s">
        <v>315</v>
      </c>
      <c r="F21">
        <v>72</v>
      </c>
      <c r="G21" vm="252">
        <f t="shared" si="0"/>
        <v>73.45</v>
      </c>
      <c r="H2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Row],[DistTitle]]&amp;"]")/G21,"")</f>
        <v/>
      </c>
      <c r="I21" s="49">
        <f>IFERROR(CUBEVALUE("ThisWorkbookDataModel","[Measures].[Exp]","[Expenditures].[SchoolYear].["&amp;$N$6&amp;"]","[Expenditures].[DistTitle].["&amp;DistrictBySize[[#This Row],[DistTitle]]&amp;"]")/G21,"")</f>
        <v>25894.779169503065</v>
      </c>
      <c r="J21" s="49" t="e">
        <f t="shared" si="1"/>
        <v>#N/A</v>
      </c>
      <c r="K21" s="51" t="e">
        <f>IF(G21="",NA(),IF(DistrictBySize[[#This Row],[DistrictGroupTitle]]=$N$2,IF($N$7="All Programs",I21,H21),NA()))</f>
        <v>#N/A</v>
      </c>
      <c r="N21" t="s">
        <v>693</v>
      </c>
      <c r="O21" s="56">
        <f>VLOOKUP($N21,Report!$B$12:$CC$21,$N$14,0)</f>
        <v>9.1872082195711247E-2</v>
      </c>
      <c r="P21" s="56">
        <f>IFERROR(IF(Report!$BM$26=$N$29,Q21,R21),"")</f>
        <v>5.8350274766625909E-2</v>
      </c>
      <c r="Q21" s="56">
        <f>VLOOKUP($N21,Report!$B$26:$CC$36,$N$14,0)</f>
        <v>5.8350274766625909E-2</v>
      </c>
      <c r="R21" s="56">
        <f>VLOOKUP($N21,Report!$B$40:$CC$49,$N$14,0)</f>
        <v>4.9659078941014345E-2</v>
      </c>
    </row>
    <row r="22" spans="1:18" x14ac:dyDescent="0.25">
      <c r="A22" s="1" t="s">
        <v>706</v>
      </c>
      <c r="B22" s="1" t="s">
        <v>707</v>
      </c>
      <c r="C22" s="1" t="s">
        <v>488</v>
      </c>
      <c r="D22" s="1" t="s">
        <v>188</v>
      </c>
      <c r="E22" s="1" t="s">
        <v>489</v>
      </c>
      <c r="F22">
        <v>3218.28</v>
      </c>
      <c r="G22" vm="258">
        <f t="shared" si="0"/>
        <v>3269.56</v>
      </c>
      <c r="H2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Row],[DistTitle]]&amp;"]")/G22,"")</f>
        <v/>
      </c>
      <c r="I22" s="49">
        <f>IFERROR(CUBEVALUE("ThisWorkbookDataModel","[Measures].[Exp]","[Expenditures].[SchoolYear].["&amp;$N$6&amp;"]","[Expenditures].[DistTitle].["&amp;DistrictBySize[[#This Row],[DistTitle]]&amp;"]")/G22,"")</f>
        <v>20310.278850976891</v>
      </c>
      <c r="J22" s="49" vm="258">
        <f t="shared" si="1"/>
        <v>3269.56</v>
      </c>
      <c r="K22" s="51">
        <f>IF(G22="",NA(),IF(DistrictBySize[[#This Row],[DistrictGroupTitle]]=$N$2,IF($N$7="All Programs",I22,H22),NA()))</f>
        <v>20310.278850976891</v>
      </c>
      <c r="N22" t="s">
        <v>694</v>
      </c>
      <c r="O22" s="56">
        <f>VLOOKUP($N22,Report!$B$12:$CC$21,$N$14,0)</f>
        <v>1.4186643604851891E-2</v>
      </c>
      <c r="P22" s="56">
        <f>IFERROR(IF(Report!$BM$26=$N$29,Q22,R22),"")</f>
        <v>1.5491587329952141E-2</v>
      </c>
      <c r="Q22" s="56">
        <f>VLOOKUP($N22,Report!$B$26:$CC$36,$N$14,0)</f>
        <v>1.5491587329952141E-2</v>
      </c>
      <c r="R22" s="56">
        <f>VLOOKUP($N22,Report!$B$40:$CC$49,$N$14,0)</f>
        <v>1.7006700506754079E-2</v>
      </c>
    </row>
    <row r="23" spans="1:18" x14ac:dyDescent="0.25">
      <c r="A23" s="1" t="s">
        <v>706</v>
      </c>
      <c r="B23" s="1" t="s">
        <v>707</v>
      </c>
      <c r="C23" s="1" t="s">
        <v>238</v>
      </c>
      <c r="D23" s="1" t="s">
        <v>219</v>
      </c>
      <c r="E23" s="1" t="s">
        <v>239</v>
      </c>
      <c r="F23">
        <v>7057.97</v>
      </c>
      <c r="G23" vm="139">
        <f t="shared" si="0"/>
        <v>7125.64</v>
      </c>
      <c r="H2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Row],[DistTitle]]&amp;"]")/G23,"")</f>
        <v/>
      </c>
      <c r="I23" s="49">
        <f>IFERROR(CUBEVALUE("ThisWorkbookDataModel","[Measures].[Exp]","[Expenditures].[SchoolYear].["&amp;$N$6&amp;"]","[Expenditures].[DistTitle].["&amp;DistrictBySize[[#This Row],[DistTitle]]&amp;"]")/G23,"")</f>
        <v>17063.466951740476</v>
      </c>
      <c r="J23" s="49" t="e">
        <f t="shared" si="1"/>
        <v>#N/A</v>
      </c>
      <c r="K23" s="51" t="e">
        <f>IF(G23="",NA(),IF(DistrictBySize[[#This Row],[DistrictGroupTitle]]=$N$2,IF($N$7="All Programs",I23,H23),NA()))</f>
        <v>#N/A</v>
      </c>
      <c r="N23" t="s">
        <v>695</v>
      </c>
      <c r="O23" s="56">
        <f>VLOOKUP($N23,Report!$B$12:$CC$21,$N$14,0)</f>
        <v>1.0090082962660354E-2</v>
      </c>
      <c r="P23" s="56">
        <f>IFERROR(IF(Report!$BM$26=$N$29,Q23,R23),"")</f>
        <v>7.8661216795864724E-3</v>
      </c>
      <c r="Q23" s="56">
        <f>VLOOKUP($N23,Report!$B$26:$CC$36,$N$14,0)</f>
        <v>7.8661216795864724E-3</v>
      </c>
      <c r="R23" s="56">
        <f>VLOOKUP($N23,Report!$B$40:$CC$49,$N$14,0)</f>
        <v>1.0467397117475574E-2</v>
      </c>
    </row>
    <row r="24" spans="1:18" x14ac:dyDescent="0.25">
      <c r="A24" s="1" t="s">
        <v>706</v>
      </c>
      <c r="B24" s="1" t="s">
        <v>707</v>
      </c>
      <c r="C24" s="1" t="s">
        <v>24</v>
      </c>
      <c r="D24" s="1" t="s">
        <v>12</v>
      </c>
      <c r="E24" s="1" t="s">
        <v>25</v>
      </c>
      <c r="F24">
        <v>483.4</v>
      </c>
      <c r="G24" vm="153">
        <f t="shared" si="0"/>
        <v>487.19</v>
      </c>
      <c r="H2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Row],[DistTitle]]&amp;"]")/G24,"")</f>
        <v/>
      </c>
      <c r="I24" s="49">
        <f>IFERROR(CUBEVALUE("ThisWorkbookDataModel","[Measures].[Exp]","[Expenditures].[SchoolYear].["&amp;$N$6&amp;"]","[Expenditures].[DistTitle].["&amp;DistrictBySize[[#This Row],[DistTitle]]&amp;"]")/G24,"")</f>
        <v>28594.030788809294</v>
      </c>
      <c r="J24" s="49" t="e">
        <f t="shared" si="1"/>
        <v>#N/A</v>
      </c>
      <c r="K24" s="51" t="e">
        <f>IF(G24="",NA(),IF(DistrictBySize[[#This Row],[DistrictGroupTitle]]=$N$2,IF($N$7="All Programs",I24,H24),NA()))</f>
        <v>#N/A</v>
      </c>
      <c r="N24" t="s">
        <v>696</v>
      </c>
    </row>
    <row r="25" spans="1:18" x14ac:dyDescent="0.25">
      <c r="A25" s="1" t="s">
        <v>706</v>
      </c>
      <c r="B25" s="1" t="s">
        <v>707</v>
      </c>
      <c r="C25" s="1" t="s">
        <v>130</v>
      </c>
      <c r="D25" s="1" t="s">
        <v>12</v>
      </c>
      <c r="E25" s="1" t="s">
        <v>131</v>
      </c>
      <c r="F25">
        <v>176.8</v>
      </c>
      <c r="G25" vm="351">
        <f t="shared" si="0"/>
        <v>175.04</v>
      </c>
      <c r="H2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Row],[DistTitle]]&amp;"]")/G25,"")</f>
        <v/>
      </c>
      <c r="I25" s="49">
        <f>IFERROR(CUBEVALUE("ThisWorkbookDataModel","[Measures].[Exp]","[Expenditures].[SchoolYear].["&amp;$N$6&amp;"]","[Expenditures].[DistTitle].["&amp;DistrictBySize[[#This Row],[DistTitle]]&amp;"]")/G25,"")</f>
        <v>19071.877913619745</v>
      </c>
      <c r="J25" s="49" t="e">
        <f t="shared" si="1"/>
        <v>#N/A</v>
      </c>
      <c r="K25" s="51" t="e">
        <f>IF(G25="",NA(),IF(DistrictBySize[[#This Row],[DistrictGroupTitle]]=$N$2,IF($N$7="All Programs",I25,H25),NA()))</f>
        <v>#N/A</v>
      </c>
      <c r="N25" t="s">
        <v>697</v>
      </c>
    </row>
    <row r="26" spans="1:18" x14ac:dyDescent="0.25">
      <c r="A26" s="1" t="s">
        <v>706</v>
      </c>
      <c r="B26" s="1" t="s">
        <v>707</v>
      </c>
      <c r="C26" s="1" t="s">
        <v>216</v>
      </c>
      <c r="D26" s="1" t="s">
        <v>200</v>
      </c>
      <c r="E26" s="1" t="s">
        <v>217</v>
      </c>
      <c r="F26">
        <v>1210.3599999999999</v>
      </c>
      <c r="G26" vm="342">
        <f t="shared" si="0"/>
        <v>1223.95</v>
      </c>
      <c r="H2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Row],[DistTitle]]&amp;"]")/G26,"")</f>
        <v/>
      </c>
      <c r="I26" s="49">
        <f>IFERROR(CUBEVALUE("ThisWorkbookDataModel","[Measures].[Exp]","[Expenditures].[SchoolYear].["&amp;$N$6&amp;"]","[Expenditures].[DistTitle].["&amp;DistrictBySize[[#This Row],[DistTitle]]&amp;"]")/G26,"")</f>
        <v>18161.362939662562</v>
      </c>
      <c r="J26" s="49" t="e">
        <f t="shared" si="1"/>
        <v>#N/A</v>
      </c>
      <c r="K26" s="51" t="e">
        <f>IF(G26="",NA(),IF(DistrictBySize[[#This Row],[DistrictGroupTitle]]=$N$2,IF($N$7="All Programs",I26,H26),NA()))</f>
        <v>#N/A</v>
      </c>
      <c r="N26" t="s">
        <v>698</v>
      </c>
    </row>
    <row r="27" spans="1:18" x14ac:dyDescent="0.25">
      <c r="A27" s="1" t="s">
        <v>706</v>
      </c>
      <c r="B27" s="1" t="s">
        <v>707</v>
      </c>
      <c r="C27" s="1" t="s">
        <v>214</v>
      </c>
      <c r="D27" s="1" t="s">
        <v>200</v>
      </c>
      <c r="E27" s="1" t="s">
        <v>215</v>
      </c>
      <c r="F27">
        <v>1612.99</v>
      </c>
      <c r="G27" vm="276">
        <f t="shared" si="0"/>
        <v>1601.93</v>
      </c>
      <c r="H2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Row],[DistTitle]]&amp;"]")/G27,"")</f>
        <v/>
      </c>
      <c r="I27" s="49">
        <f>IFERROR(CUBEVALUE("ThisWorkbookDataModel","[Measures].[Exp]","[Expenditures].[SchoolYear].["&amp;$N$6&amp;"]","[Expenditures].[DistTitle].["&amp;DistrictBySize[[#This Row],[DistTitle]]&amp;"]")/G27,"")</f>
        <v>16411.228998770235</v>
      </c>
      <c r="J27" s="49" t="e">
        <f t="shared" si="1"/>
        <v>#N/A</v>
      </c>
      <c r="K27" s="51" t="e">
        <f>IF(G27="",NA(),IF(DistrictBySize[[#This Row],[DistrictGroupTitle]]=$N$2,IF($N$7="All Programs",I27,H27),NA()))</f>
        <v>#N/A</v>
      </c>
      <c r="N27" t="s">
        <v>700</v>
      </c>
    </row>
    <row r="28" spans="1:18" x14ac:dyDescent="0.25">
      <c r="A28" s="1" t="s">
        <v>706</v>
      </c>
      <c r="B28" s="1" t="s">
        <v>707</v>
      </c>
      <c r="C28" s="1" t="s">
        <v>252</v>
      </c>
      <c r="D28" s="1" t="s">
        <v>200</v>
      </c>
      <c r="E28" s="1" t="s">
        <v>253</v>
      </c>
      <c r="F28">
        <v>1422.74</v>
      </c>
      <c r="G28" vm="175">
        <f t="shared" si="0"/>
        <v>1396.38</v>
      </c>
      <c r="H2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Row],[DistTitle]]&amp;"]")/G28,"")</f>
        <v/>
      </c>
      <c r="I28" s="49">
        <f>IFERROR(CUBEVALUE("ThisWorkbookDataModel","[Measures].[Exp]","[Expenditures].[SchoolYear].["&amp;$N$6&amp;"]","[Expenditures].[DistTitle].["&amp;DistrictBySize[[#This Row],[DistTitle]]&amp;"]")/G28,"")</f>
        <v>16930.338754493761</v>
      </c>
      <c r="J28" s="49" t="e">
        <f t="shared" si="1"/>
        <v>#N/A</v>
      </c>
      <c r="K28" s="51" t="e">
        <f>IF(G28="",NA(),IF(DistrictBySize[[#This Row],[DistrictGroupTitle]]=$N$2,IF($N$7="All Programs",I28,H28),NA()))</f>
        <v>#N/A</v>
      </c>
    </row>
    <row r="29" spans="1:18" x14ac:dyDescent="0.25">
      <c r="A29" s="1" t="s">
        <v>706</v>
      </c>
      <c r="B29" s="1" t="s">
        <v>707</v>
      </c>
      <c r="C29" s="1" t="s">
        <v>78</v>
      </c>
      <c r="D29" s="1" t="s">
        <v>194</v>
      </c>
      <c r="E29" s="1" t="s">
        <v>79</v>
      </c>
      <c r="F29">
        <v>507.9</v>
      </c>
      <c r="G29" vm="307">
        <f t="shared" si="0"/>
        <v>481.02</v>
      </c>
      <c r="H2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Row],[DistTitle]]&amp;"]")/G29,"")</f>
        <v/>
      </c>
      <c r="I29" s="49">
        <f>IFERROR(CUBEVALUE("ThisWorkbookDataModel","[Measures].[Exp]","[Expenditures].[SchoolYear].["&amp;$N$6&amp;"]","[Expenditures].[DistTitle].["&amp;DistrictBySize[[#This Row],[DistTitle]]&amp;"]")/G29,"")</f>
        <v>16633.25111221987</v>
      </c>
      <c r="J29" s="49" t="e">
        <f t="shared" si="1"/>
        <v>#N/A</v>
      </c>
      <c r="K29" s="51" t="e">
        <f>IF(G29="",NA(),IF(DistrictBySize[[#This Row],[DistrictGroupTitle]]=$N$2,IF($N$7="All Programs",I29,H29),NA()))</f>
        <v>#N/A</v>
      </c>
      <c r="M29" t="s">
        <v>686</v>
      </c>
      <c r="N29" t="s">
        <v>688</v>
      </c>
    </row>
    <row r="30" spans="1:18" x14ac:dyDescent="0.25">
      <c r="A30" s="1" t="s">
        <v>706</v>
      </c>
      <c r="B30" s="1" t="s">
        <v>707</v>
      </c>
      <c r="C30" s="1" t="s">
        <v>386</v>
      </c>
      <c r="D30" s="1" t="s">
        <v>183</v>
      </c>
      <c r="E30" s="1" t="s">
        <v>387</v>
      </c>
      <c r="F30">
        <v>90.8</v>
      </c>
      <c r="G30" vm="406">
        <f t="shared" si="0"/>
        <v>90.3</v>
      </c>
      <c r="H3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Row],[DistTitle]]&amp;"]")/G30,"")</f>
        <v/>
      </c>
      <c r="I30" s="49">
        <f>IFERROR(CUBEVALUE("ThisWorkbookDataModel","[Measures].[Exp]","[Expenditures].[SchoolYear].["&amp;$N$6&amp;"]","[Expenditures].[DistTitle].["&amp;DistrictBySize[[#This Row],[DistTitle]]&amp;"]")/G30,"")</f>
        <v>20385.053820598005</v>
      </c>
      <c r="J30" s="49" t="e">
        <f t="shared" si="1"/>
        <v>#N/A</v>
      </c>
      <c r="K30" s="51" t="e">
        <f>IF(G30="",NA(),IF(DistrictBySize[[#This Row],[DistrictGroupTitle]]=$N$2,IF($N$7="All Programs",I30,H30),NA()))</f>
        <v>#N/A</v>
      </c>
      <c r="N30" t="s">
        <v>667</v>
      </c>
    </row>
    <row r="31" spans="1:18" x14ac:dyDescent="0.25">
      <c r="A31" s="1" t="s">
        <v>706</v>
      </c>
      <c r="B31" s="1" t="s">
        <v>707</v>
      </c>
      <c r="C31" s="1" t="s">
        <v>370</v>
      </c>
      <c r="D31" s="1" t="s">
        <v>197</v>
      </c>
      <c r="E31" s="1" t="s">
        <v>371</v>
      </c>
      <c r="F31">
        <v>10936.11</v>
      </c>
      <c r="G31" vm="90">
        <f t="shared" si="0"/>
        <v>10872.23</v>
      </c>
      <c r="H3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Row],[DistTitle]]&amp;"]")/G31,"")</f>
        <v/>
      </c>
      <c r="I31" s="49">
        <f>IFERROR(CUBEVALUE("ThisWorkbookDataModel","[Measures].[Exp]","[Expenditures].[SchoolYear].["&amp;$N$6&amp;"]","[Expenditures].[DistTitle].["&amp;DistrictBySize[[#This Row],[DistTitle]]&amp;"]")/G31,"")</f>
        <v>18106.400418313442</v>
      </c>
      <c r="J31" s="49" t="e">
        <f t="shared" si="1"/>
        <v>#N/A</v>
      </c>
      <c r="K31" s="51" t="e">
        <f>IF(G31="",NA(),IF(DistrictBySize[[#This Row],[DistrictGroupTitle]]=$N$2,IF($N$7="All Programs",I31,H31),NA()))</f>
        <v>#N/A</v>
      </c>
    </row>
    <row r="32" spans="1:18" x14ac:dyDescent="0.25">
      <c r="A32" s="1" t="s">
        <v>706</v>
      </c>
      <c r="B32" s="1" t="s">
        <v>707</v>
      </c>
      <c r="C32" s="1" t="s">
        <v>544</v>
      </c>
      <c r="D32" s="1" t="s">
        <v>197</v>
      </c>
      <c r="E32" s="1" t="s">
        <v>545</v>
      </c>
      <c r="F32">
        <v>14504.69</v>
      </c>
      <c r="G32" vm="270">
        <f t="shared" si="0"/>
        <v>14185.28</v>
      </c>
      <c r="H3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Row],[DistTitle]]&amp;"]")/G32,"")</f>
        <v/>
      </c>
      <c r="I32" s="49">
        <f>IFERROR(CUBEVALUE("ThisWorkbookDataModel","[Measures].[Exp]","[Expenditures].[SchoolYear].["&amp;$N$6&amp;"]","[Expenditures].[DistTitle].["&amp;DistrictBySize[[#This Row],[DistTitle]]&amp;"]")/G32,"")</f>
        <v>16682.513389231655</v>
      </c>
      <c r="J32" s="49" t="e">
        <f t="shared" si="1"/>
        <v>#N/A</v>
      </c>
      <c r="K32" s="51" t="e">
        <f>IF(G32="",NA(),IF(DistrictBySize[[#This Row],[DistrictGroupTitle]]=$N$2,IF($N$7="All Programs",I32,H32),NA()))</f>
        <v>#N/A</v>
      </c>
    </row>
    <row r="33" spans="1:11" x14ac:dyDescent="0.25">
      <c r="A33" s="1" t="s">
        <v>706</v>
      </c>
      <c r="B33" s="1" t="s">
        <v>707</v>
      </c>
      <c r="C33" s="1" t="s">
        <v>414</v>
      </c>
      <c r="D33" s="1" t="s">
        <v>188</v>
      </c>
      <c r="E33" s="1" t="s">
        <v>415</v>
      </c>
      <c r="F33">
        <v>3269.85</v>
      </c>
      <c r="G33" vm="114">
        <f t="shared" si="0"/>
        <v>3340.25</v>
      </c>
      <c r="H3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Row],[DistTitle]]&amp;"]")/G33,"")</f>
        <v/>
      </c>
      <c r="I33" s="49">
        <f>IFERROR(CUBEVALUE("ThisWorkbookDataModel","[Measures].[Exp]","[Expenditures].[SchoolYear].["&amp;$N$6&amp;"]","[Expenditures].[DistTitle].["&amp;DistrictBySize[[#This Row],[DistTitle]]&amp;"]")/G33,"")</f>
        <v>18275.509904947234</v>
      </c>
      <c r="J33" s="49" vm="114">
        <f t="shared" si="1"/>
        <v>3340.25</v>
      </c>
      <c r="K33" s="51">
        <f>IF(G33="",NA(),IF(DistrictBySize[[#This Row],[DistrictGroupTitle]]=$N$2,IF($N$7="All Programs",I33,H33),NA()))</f>
        <v>18275.509904947234</v>
      </c>
    </row>
    <row r="34" spans="1:11" x14ac:dyDescent="0.25">
      <c r="A34" s="1" t="s">
        <v>706</v>
      </c>
      <c r="B34" s="1" t="s">
        <v>707</v>
      </c>
      <c r="C34" s="1" t="s">
        <v>412</v>
      </c>
      <c r="D34" s="1" t="s">
        <v>191</v>
      </c>
      <c r="E34" s="1" t="s">
        <v>413</v>
      </c>
      <c r="F34">
        <v>2933.96</v>
      </c>
      <c r="G34" vm="337">
        <f t="shared" si="0"/>
        <v>2930.79</v>
      </c>
      <c r="H3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Row],[DistTitle]]&amp;"]")/G34,"")</f>
        <v/>
      </c>
      <c r="I34" s="49">
        <f>IFERROR(CUBEVALUE("ThisWorkbookDataModel","[Measures].[Exp]","[Expenditures].[SchoolYear].["&amp;$N$6&amp;"]","[Expenditures].[DistTitle].["&amp;DistrictBySize[[#This Row],[DistTitle]]&amp;"]")/G34,"")</f>
        <v>18961.779540669919</v>
      </c>
      <c r="J34" s="49" t="e">
        <f t="shared" si="1"/>
        <v>#N/A</v>
      </c>
      <c r="K34" s="51" t="e">
        <f>IF(G34="",NA(),IF(DistrictBySize[[#This Row],[DistrictGroupTitle]]=$N$2,IF($N$7="All Programs",I34,H34),NA()))</f>
        <v>#N/A</v>
      </c>
    </row>
    <row r="35" spans="1:11" x14ac:dyDescent="0.25">
      <c r="A35" s="1" t="s">
        <v>706</v>
      </c>
      <c r="B35" s="1" t="s">
        <v>707</v>
      </c>
      <c r="C35" s="1" t="s">
        <v>548</v>
      </c>
      <c r="D35" s="1" t="s">
        <v>219</v>
      </c>
      <c r="E35" s="1" t="s">
        <v>549</v>
      </c>
      <c r="F35">
        <v>5467.52</v>
      </c>
      <c r="G35" vm="379">
        <f t="shared" si="0"/>
        <v>5384.26</v>
      </c>
      <c r="H3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Row],[DistTitle]]&amp;"]")/G35,"")</f>
        <v/>
      </c>
      <c r="I35" s="49">
        <f>IFERROR(CUBEVALUE("ThisWorkbookDataModel","[Measures].[Exp]","[Expenditures].[SchoolYear].["&amp;$N$6&amp;"]","[Expenditures].[DistTitle].["&amp;DistrictBySize[[#This Row],[DistTitle]]&amp;"]")/G35,"")</f>
        <v>16310.151681010942</v>
      </c>
      <c r="J35" s="49" t="e">
        <f t="shared" si="1"/>
        <v>#N/A</v>
      </c>
      <c r="K35" s="51" t="e">
        <f>IF(G35="",NA(),IF(DistrictBySize[[#This Row],[DistrictGroupTitle]]=$N$2,IF($N$7="All Programs",I35,H35),NA()))</f>
        <v>#N/A</v>
      </c>
    </row>
    <row r="36" spans="1:11" x14ac:dyDescent="0.25">
      <c r="A36" s="1" t="s">
        <v>706</v>
      </c>
      <c r="B36" s="1" t="s">
        <v>707</v>
      </c>
      <c r="C36" s="1" t="s">
        <v>566</v>
      </c>
      <c r="D36" s="1" t="s">
        <v>194</v>
      </c>
      <c r="E36" s="1" t="s">
        <v>567</v>
      </c>
      <c r="F36">
        <v>795.66</v>
      </c>
      <c r="G36" vm="205">
        <f t="shared" si="0"/>
        <v>832.26</v>
      </c>
      <c r="H3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Row],[DistTitle]]&amp;"]")/G36,"")</f>
        <v/>
      </c>
      <c r="I36" s="49">
        <f>IFERROR(CUBEVALUE("ThisWorkbookDataModel","[Measures].[Exp]","[Expenditures].[SchoolYear].["&amp;$N$6&amp;"]","[Expenditures].[DistTitle].["&amp;DistrictBySize[[#This Row],[DistTitle]]&amp;"]")/G36,"")</f>
        <v>17350.073546728181</v>
      </c>
      <c r="J36" s="49" t="e">
        <f t="shared" si="1"/>
        <v>#N/A</v>
      </c>
      <c r="K36" s="51" t="e">
        <f>IF(G36="",NA(),IF(DistrictBySize[[#This Row],[DistrictGroupTitle]]=$N$2,IF($N$7="All Programs",I36,H36),NA()))</f>
        <v>#N/A</v>
      </c>
    </row>
    <row r="37" spans="1:11" x14ac:dyDescent="0.25">
      <c r="A37" s="1" t="s">
        <v>706</v>
      </c>
      <c r="B37" s="1" t="s">
        <v>707</v>
      </c>
      <c r="C37" s="1" t="s">
        <v>478</v>
      </c>
      <c r="D37" s="1" t="s">
        <v>194</v>
      </c>
      <c r="E37" s="1" t="s">
        <v>479</v>
      </c>
      <c r="F37">
        <v>646.44000000000005</v>
      </c>
      <c r="G37" vm="247">
        <f t="shared" si="0"/>
        <v>644.95000000000005</v>
      </c>
      <c r="H3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Row],[DistTitle]]&amp;"]")/G37,"")</f>
        <v/>
      </c>
      <c r="I37" s="49">
        <f>IFERROR(CUBEVALUE("ThisWorkbookDataModel","[Measures].[Exp]","[Expenditures].[SchoolYear].["&amp;$N$6&amp;"]","[Expenditures].[DistTitle].["&amp;DistrictBySize[[#This Row],[DistTitle]]&amp;"]")/G37,"")</f>
        <v>19343.756678812308</v>
      </c>
      <c r="J37" s="49" t="e">
        <f t="shared" si="1"/>
        <v>#N/A</v>
      </c>
      <c r="K37" s="51" t="e">
        <f>IF(G37="",NA(),IF(DistrictBySize[[#This Row],[DistrictGroupTitle]]=$N$2,IF($N$7="All Programs",I37,H37),NA()))</f>
        <v>#N/A</v>
      </c>
    </row>
    <row r="38" spans="1:11" x14ac:dyDescent="0.25">
      <c r="A38" s="1" t="s">
        <v>706</v>
      </c>
      <c r="B38" s="1" t="s">
        <v>707</v>
      </c>
      <c r="C38" s="1" t="s">
        <v>318</v>
      </c>
      <c r="D38" s="1" t="s">
        <v>194</v>
      </c>
      <c r="E38" s="1" t="s">
        <v>319</v>
      </c>
      <c r="F38">
        <v>679.36</v>
      </c>
      <c r="G38" vm="134">
        <f t="shared" si="0"/>
        <v>690.63</v>
      </c>
      <c r="H3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Row],[DistTitle]]&amp;"]")/G38,"")</f>
        <v/>
      </c>
      <c r="I38" s="49">
        <f>IFERROR(CUBEVALUE("ThisWorkbookDataModel","[Measures].[Exp]","[Expenditures].[SchoolYear].["&amp;$N$6&amp;"]","[Expenditures].[DistTitle].["&amp;DistrictBySize[[#This Row],[DistTitle]]&amp;"]")/G38,"")</f>
        <v>22395.603115995542</v>
      </c>
      <c r="J38" s="49" t="e">
        <f t="shared" si="1"/>
        <v>#N/A</v>
      </c>
      <c r="K38" s="51" t="e">
        <f>IF(G38="",NA(),IF(DistrictBySize[[#This Row],[DistrictGroupTitle]]=$N$2,IF($N$7="All Programs",I38,H38),NA()))</f>
        <v>#N/A</v>
      </c>
    </row>
    <row r="39" spans="1:11" x14ac:dyDescent="0.25">
      <c r="A39" s="1" t="s">
        <v>706</v>
      </c>
      <c r="B39" s="1" t="s">
        <v>707</v>
      </c>
      <c r="C39" s="1" t="s">
        <v>190</v>
      </c>
      <c r="D39" s="1" t="s">
        <v>191</v>
      </c>
      <c r="E39" s="1" t="s">
        <v>192</v>
      </c>
      <c r="F39">
        <v>2408.48</v>
      </c>
      <c r="G39" vm="135">
        <f t="shared" si="0"/>
        <v>2463.7199999999998</v>
      </c>
      <c r="H3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Row],[DistTitle]]&amp;"]")/G39,"")</f>
        <v/>
      </c>
      <c r="I39" s="49">
        <f>IFERROR(CUBEVALUE("ThisWorkbookDataModel","[Measures].[Exp]","[Expenditures].[SchoolYear].["&amp;$N$6&amp;"]","[Expenditures].[DistTitle].["&amp;DistrictBySize[[#This Row],[DistTitle]]&amp;"]")/G39,"")</f>
        <v>18407.874713847352</v>
      </c>
      <c r="J39" s="49" t="e">
        <f t="shared" si="1"/>
        <v>#N/A</v>
      </c>
      <c r="K39" s="51" t="e">
        <f>IF(G39="",NA(),IF(DistrictBySize[[#This Row],[DistrictGroupTitle]]=$N$2,IF($N$7="All Programs",I39,H39),NA()))</f>
        <v>#N/A</v>
      </c>
    </row>
    <row r="40" spans="1:11" x14ac:dyDescent="0.25">
      <c r="A40" s="1" t="s">
        <v>706</v>
      </c>
      <c r="B40" s="1" t="s">
        <v>707</v>
      </c>
      <c r="C40" s="1" t="s">
        <v>384</v>
      </c>
      <c r="D40" s="1" t="s">
        <v>194</v>
      </c>
      <c r="E40" s="1" t="s">
        <v>385</v>
      </c>
      <c r="F40">
        <v>978.78</v>
      </c>
      <c r="G40" vm="349">
        <f t="shared" si="0"/>
        <v>940.72</v>
      </c>
      <c r="H4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Row],[DistTitle]]&amp;"]")/G40,"")</f>
        <v/>
      </c>
      <c r="I40" s="49">
        <f>IFERROR(CUBEVALUE("ThisWorkbookDataModel","[Measures].[Exp]","[Expenditures].[SchoolYear].["&amp;$N$6&amp;"]","[Expenditures].[DistTitle].["&amp;DistrictBySize[[#This Row],[DistTitle]]&amp;"]")/G40,"")</f>
        <v>18500.938440768772</v>
      </c>
      <c r="J40" s="49" t="e">
        <f t="shared" si="1"/>
        <v>#N/A</v>
      </c>
      <c r="K40" s="51" t="e">
        <f>IF(G40="",NA(),IF(DistrictBySize[[#This Row],[DistrictGroupTitle]]=$N$2,IF($N$7="All Programs",I40,H40),NA()))</f>
        <v>#N/A</v>
      </c>
    </row>
    <row r="41" spans="1:11" x14ac:dyDescent="0.25">
      <c r="A41" s="1" t="s">
        <v>706</v>
      </c>
      <c r="B41" s="1" t="s">
        <v>707</v>
      </c>
      <c r="C41" s="1" t="s">
        <v>464</v>
      </c>
      <c r="D41" s="1" t="s">
        <v>197</v>
      </c>
      <c r="E41" s="1" t="s">
        <v>465</v>
      </c>
      <c r="F41">
        <v>11755.77</v>
      </c>
      <c r="G41" vm="310">
        <f t="shared" si="0"/>
        <v>11721.44</v>
      </c>
      <c r="H4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Row],[DistTitle]]&amp;"]")/G41,"")</f>
        <v/>
      </c>
      <c r="I41" s="49">
        <f>IFERROR(CUBEVALUE("ThisWorkbookDataModel","[Measures].[Exp]","[Expenditures].[SchoolYear].["&amp;$N$6&amp;"]","[Expenditures].[DistTitle].["&amp;DistrictBySize[[#This Row],[DistTitle]]&amp;"]")/G41,"")</f>
        <v>22180.843636959278</v>
      </c>
      <c r="J41" s="49" t="e">
        <f t="shared" si="1"/>
        <v>#N/A</v>
      </c>
      <c r="K41" s="51" t="e">
        <f>IF(G41="",NA(),IF(DistrictBySize[[#This Row],[DistrictGroupTitle]]=$N$2,IF($N$7="All Programs",I41,H41),NA()))</f>
        <v>#N/A</v>
      </c>
    </row>
    <row r="42" spans="1:11" x14ac:dyDescent="0.25">
      <c r="A42" s="1" t="s">
        <v>706</v>
      </c>
      <c r="B42" s="1" t="s">
        <v>707</v>
      </c>
      <c r="C42" s="1" t="s">
        <v>624</v>
      </c>
      <c r="D42" s="1" t="s">
        <v>194</v>
      </c>
      <c r="E42" s="1" t="s">
        <v>625</v>
      </c>
      <c r="F42">
        <v>532.86</v>
      </c>
      <c r="G42" vm="377">
        <f t="shared" si="0"/>
        <v>528.59</v>
      </c>
      <c r="H4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Row],[DistTitle]]&amp;"]")/G42,"")</f>
        <v/>
      </c>
      <c r="I42" s="49">
        <f>IFERROR(CUBEVALUE("ThisWorkbookDataModel","[Measures].[Exp]","[Expenditures].[SchoolYear].["&amp;$N$6&amp;"]","[Expenditures].[DistTitle].["&amp;DistrictBySize[[#This Row],[DistTitle]]&amp;"]")/G42,"")</f>
        <v>17761.907035698743</v>
      </c>
      <c r="J42" s="49" t="e">
        <f t="shared" si="1"/>
        <v>#N/A</v>
      </c>
      <c r="K42" s="51" t="e">
        <f>IF(G42="",NA(),IF(DistrictBySize[[#This Row],[DistrictGroupTitle]]=$N$2,IF($N$7="All Programs",I42,H42),NA()))</f>
        <v>#N/A</v>
      </c>
    </row>
    <row r="43" spans="1:11" x14ac:dyDescent="0.25">
      <c r="A43" s="1" t="s">
        <v>706</v>
      </c>
      <c r="B43" s="1" t="s">
        <v>707</v>
      </c>
      <c r="C43" s="1" t="s">
        <v>598</v>
      </c>
      <c r="D43" s="1" t="s">
        <v>200</v>
      </c>
      <c r="E43" s="1" t="s">
        <v>599</v>
      </c>
      <c r="F43">
        <v>1477.7</v>
      </c>
      <c r="G43" vm="262">
        <f t="shared" si="0"/>
        <v>1495.26</v>
      </c>
      <c r="H4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Row],[DistTitle]]&amp;"]")/G43,"")</f>
        <v/>
      </c>
      <c r="I43" s="49">
        <f>IFERROR(CUBEVALUE("ThisWorkbookDataModel","[Measures].[Exp]","[Expenditures].[SchoolYear].["&amp;$N$6&amp;"]","[Expenditures].[DistTitle].["&amp;DistrictBySize[[#This Row],[DistTitle]]&amp;"]")/G43,"")</f>
        <v>18069.452523306983</v>
      </c>
      <c r="J43" s="49" t="e">
        <f t="shared" si="1"/>
        <v>#N/A</v>
      </c>
      <c r="K43" s="51" t="e">
        <f>IF(G43="",NA(),IF(DistrictBySize[[#This Row],[DistrictGroupTitle]]=$N$2,IF($N$7="All Programs",I43,H43),NA()))</f>
        <v>#N/A</v>
      </c>
    </row>
    <row r="44" spans="1:11" x14ac:dyDescent="0.25">
      <c r="A44" s="1" t="s">
        <v>706</v>
      </c>
      <c r="B44" s="1" t="s">
        <v>707</v>
      </c>
      <c r="C44" s="1" t="s">
        <v>172</v>
      </c>
      <c r="D44" s="1" t="s">
        <v>12</v>
      </c>
      <c r="E44" s="1" t="s">
        <v>173</v>
      </c>
      <c r="F44">
        <v>151.57</v>
      </c>
      <c r="G44" vm="214">
        <f t="shared" si="0"/>
        <v>142.03</v>
      </c>
      <c r="H4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Row],[DistTitle]]&amp;"]")/G44,"")</f>
        <v/>
      </c>
      <c r="I44" s="49">
        <f>IFERROR(CUBEVALUE("ThisWorkbookDataModel","[Measures].[Exp]","[Expenditures].[SchoolYear].["&amp;$N$6&amp;"]","[Expenditures].[DistTitle].["&amp;DistrictBySize[[#This Row],[DistTitle]]&amp;"]")/G44,"")</f>
        <v>26176.647257621629</v>
      </c>
      <c r="J44" s="49" t="e">
        <f t="shared" si="1"/>
        <v>#N/A</v>
      </c>
      <c r="K44" s="51" t="e">
        <f>IF(G44="",NA(),IF(DistrictBySize[[#This Row],[DistrictGroupTitle]]=$N$2,IF($N$7="All Programs",I44,H44),NA()))</f>
        <v>#N/A</v>
      </c>
    </row>
    <row r="45" spans="1:11" x14ac:dyDescent="0.25">
      <c r="A45" s="1" t="s">
        <v>706</v>
      </c>
      <c r="B45" s="1" t="s">
        <v>707</v>
      </c>
      <c r="C45" s="1" t="s">
        <v>148</v>
      </c>
      <c r="D45" s="1" t="s">
        <v>12</v>
      </c>
      <c r="E45" s="1" t="s">
        <v>149</v>
      </c>
      <c r="F45">
        <v>112.55</v>
      </c>
      <c r="G45" vm="348">
        <f t="shared" si="0"/>
        <v>112.15</v>
      </c>
      <c r="H4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Row],[DistTitle]]&amp;"]")/G45,"")</f>
        <v/>
      </c>
      <c r="I45" s="49">
        <f>IFERROR(CUBEVALUE("ThisWorkbookDataModel","[Measures].[Exp]","[Expenditures].[SchoolYear].["&amp;$N$6&amp;"]","[Expenditures].[DistTitle].["&amp;DistrictBySize[[#This Row],[DistTitle]]&amp;"]")/G45,"")</f>
        <v>33818.782077574673</v>
      </c>
      <c r="J45" s="49" t="e">
        <f t="shared" si="1"/>
        <v>#N/A</v>
      </c>
      <c r="K45" s="51" t="e">
        <f>IF(G45="",NA(),IF(DistrictBySize[[#This Row],[DistrictGroupTitle]]=$N$2,IF($N$7="All Programs",I45,H45),NA()))</f>
        <v>#N/A</v>
      </c>
    </row>
    <row r="46" spans="1:11" x14ac:dyDescent="0.25">
      <c r="A46" s="1" t="s">
        <v>706</v>
      </c>
      <c r="B46" s="1" t="s">
        <v>707</v>
      </c>
      <c r="C46" s="1" t="s">
        <v>600</v>
      </c>
      <c r="D46" s="1" t="s">
        <v>194</v>
      </c>
      <c r="E46" s="1" t="s">
        <v>601</v>
      </c>
      <c r="F46">
        <v>783.14</v>
      </c>
      <c r="G46" vm="245">
        <f t="shared" si="0"/>
        <v>778.96</v>
      </c>
      <c r="H4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Row],[DistTitle]]&amp;"]")/G46,"")</f>
        <v/>
      </c>
      <c r="I46" s="49">
        <f>IFERROR(CUBEVALUE("ThisWorkbookDataModel","[Measures].[Exp]","[Expenditures].[SchoolYear].["&amp;$N$6&amp;"]","[Expenditures].[DistTitle].["&amp;DistrictBySize[[#This Row],[DistTitle]]&amp;"]")/G46,"")</f>
        <v>19252.994056177467</v>
      </c>
      <c r="J46" s="49" t="e">
        <f t="shared" si="1"/>
        <v>#N/A</v>
      </c>
      <c r="K46" s="51" t="e">
        <f>IF(G46="",NA(),IF(DistrictBySize[[#This Row],[DistrictGroupTitle]]=$N$2,IF($N$7="All Programs",I46,H46),NA()))</f>
        <v>#N/A</v>
      </c>
    </row>
    <row r="47" spans="1:11" x14ac:dyDescent="0.25">
      <c r="A47" s="1" t="s">
        <v>706</v>
      </c>
      <c r="B47" s="1" t="s">
        <v>707</v>
      </c>
      <c r="C47" s="1" t="s">
        <v>570</v>
      </c>
      <c r="D47" s="1" t="s">
        <v>200</v>
      </c>
      <c r="E47" s="1" t="s">
        <v>571</v>
      </c>
      <c r="F47">
        <v>1732.31</v>
      </c>
      <c r="G47" vm="359">
        <f t="shared" si="0"/>
        <v>1693.37</v>
      </c>
      <c r="H4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Row],[DistTitle]]&amp;"]")/G47,"")</f>
        <v/>
      </c>
      <c r="I47" s="49">
        <f>IFERROR(CUBEVALUE("ThisWorkbookDataModel","[Measures].[Exp]","[Expenditures].[SchoolYear].["&amp;$N$6&amp;"]","[Expenditures].[DistTitle].["&amp;DistrictBySize[[#This Row],[DistTitle]]&amp;"]")/G47,"")</f>
        <v>17962.096458541255</v>
      </c>
      <c r="J47" s="49" t="e">
        <f t="shared" si="1"/>
        <v>#N/A</v>
      </c>
      <c r="K47" s="51" t="e">
        <f>IF(G47="",NA(),IF(DistrictBySize[[#This Row],[DistrictGroupTitle]]=$N$2,IF($N$7="All Programs",I47,H47),NA()))</f>
        <v>#N/A</v>
      </c>
    </row>
    <row r="48" spans="1:11" x14ac:dyDescent="0.25">
      <c r="A48" s="1" t="s">
        <v>706</v>
      </c>
      <c r="B48" s="1" t="s">
        <v>707</v>
      </c>
      <c r="C48" s="1" t="s">
        <v>486</v>
      </c>
      <c r="D48" s="1" t="s">
        <v>194</v>
      </c>
      <c r="E48" s="1" t="s">
        <v>487</v>
      </c>
      <c r="F48">
        <v>523.14</v>
      </c>
      <c r="G48" vm="123">
        <f t="shared" si="0"/>
        <v>529.6</v>
      </c>
      <c r="H4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Row],[DistTitle]]&amp;"]")/G48,"")</f>
        <v/>
      </c>
      <c r="I48" s="49">
        <f>IFERROR(CUBEVALUE("ThisWorkbookDataModel","[Measures].[Exp]","[Expenditures].[SchoolYear].["&amp;$N$6&amp;"]","[Expenditures].[DistTitle].["&amp;DistrictBySize[[#This Row],[DistTitle]]&amp;"]")/G48,"")</f>
        <v>22990.795411631414</v>
      </c>
      <c r="J48" s="49" t="e">
        <f t="shared" si="1"/>
        <v>#N/A</v>
      </c>
      <c r="K48" s="51" t="e">
        <f>IF(G48="",NA(),IF(DistrictBySize[[#This Row],[DistrictGroupTitle]]=$N$2,IF($N$7="All Programs",I48,H48),NA()))</f>
        <v>#N/A</v>
      </c>
    </row>
    <row r="49" spans="1:11" x14ac:dyDescent="0.25">
      <c r="A49" s="1" t="s">
        <v>706</v>
      </c>
      <c r="B49" s="1" t="s">
        <v>707</v>
      </c>
      <c r="C49" s="1" t="s">
        <v>138</v>
      </c>
      <c r="D49" s="1" t="s">
        <v>12</v>
      </c>
      <c r="E49" s="1" t="s">
        <v>139</v>
      </c>
      <c r="F49">
        <v>420.38</v>
      </c>
      <c r="G49" vm="210">
        <f t="shared" si="0"/>
        <v>420.2</v>
      </c>
      <c r="H4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Row],[DistTitle]]&amp;"]")/G49,"")</f>
        <v/>
      </c>
      <c r="I49" s="49">
        <f>IFERROR(CUBEVALUE("ThisWorkbookDataModel","[Measures].[Exp]","[Expenditures].[SchoolYear].["&amp;$N$6&amp;"]","[Expenditures].[DistTitle].["&amp;DistrictBySize[[#This Row],[DistTitle]]&amp;"]")/G49,"")</f>
        <v>18150.438362684436</v>
      </c>
      <c r="J49" s="49" t="e">
        <f t="shared" si="1"/>
        <v>#N/A</v>
      </c>
      <c r="K49" s="51" t="e">
        <f>IF(G49="",NA(),IF(DistrictBySize[[#This Row],[DistrictGroupTitle]]=$N$2,IF($N$7="All Programs",I49,H49),NA()))</f>
        <v>#N/A</v>
      </c>
    </row>
    <row r="50" spans="1:11" x14ac:dyDescent="0.25">
      <c r="A50" s="1" t="s">
        <v>706</v>
      </c>
      <c r="B50" s="1" t="s">
        <v>707</v>
      </c>
      <c r="C50" s="1" t="s">
        <v>58</v>
      </c>
      <c r="D50" s="1" t="s">
        <v>12</v>
      </c>
      <c r="E50" s="1" t="s">
        <v>59</v>
      </c>
      <c r="F50">
        <v>184.8</v>
      </c>
      <c r="G50" vm="288">
        <f t="shared" si="0"/>
        <v>181.48</v>
      </c>
      <c r="H5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Row],[DistTitle]]&amp;"]")/G50,"")</f>
        <v/>
      </c>
      <c r="I50" s="49">
        <f>IFERROR(CUBEVALUE("ThisWorkbookDataModel","[Measures].[Exp]","[Expenditures].[SchoolYear].["&amp;$N$6&amp;"]","[Expenditures].[DistTitle].["&amp;DistrictBySize[[#This Row],[DistTitle]]&amp;"]")/G50,"")</f>
        <v>21884.315076041436</v>
      </c>
      <c r="J50" s="49" t="e">
        <f t="shared" si="1"/>
        <v>#N/A</v>
      </c>
      <c r="K50" s="51" t="e">
        <f>IF(G50="",NA(),IF(DistrictBySize[[#This Row],[DistrictGroupTitle]]=$N$2,IF($N$7="All Programs",I50,H50),NA()))</f>
        <v>#N/A</v>
      </c>
    </row>
    <row r="51" spans="1:11" x14ac:dyDescent="0.25">
      <c r="A51" s="1" t="s">
        <v>706</v>
      </c>
      <c r="B51" s="1" t="s">
        <v>707</v>
      </c>
      <c r="C51" s="1" t="s">
        <v>46</v>
      </c>
      <c r="D51" s="1" t="s">
        <v>12</v>
      </c>
      <c r="E51" s="1" t="s">
        <v>47</v>
      </c>
      <c r="F51">
        <v>197.16</v>
      </c>
      <c r="G51" vm="375">
        <f t="shared" si="0"/>
        <v>201.41</v>
      </c>
      <c r="H5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Row],[DistTitle]]&amp;"]")/G51,"")</f>
        <v/>
      </c>
      <c r="I51" s="49">
        <f>IFERROR(CUBEVALUE("ThisWorkbookDataModel","[Measures].[Exp]","[Expenditures].[SchoolYear].["&amp;$N$6&amp;"]","[Expenditures].[DistTitle].["&amp;DistrictBySize[[#This Row],[DistTitle]]&amp;"]")/G51,"")</f>
        <v>22041.904870661834</v>
      </c>
      <c r="J51" s="49" t="e">
        <f t="shared" si="1"/>
        <v>#N/A</v>
      </c>
      <c r="K51" s="51" t="e">
        <f>IF(G51="",NA(),IF(DistrictBySize[[#This Row],[DistrictGroupTitle]]=$N$2,IF($N$7="All Programs",I51,H51),NA()))</f>
        <v>#N/A</v>
      </c>
    </row>
    <row r="52" spans="1:11" x14ac:dyDescent="0.25">
      <c r="A52" s="1" t="s">
        <v>706</v>
      </c>
      <c r="B52" s="1" t="s">
        <v>707</v>
      </c>
      <c r="C52" s="1" t="s">
        <v>308</v>
      </c>
      <c r="D52" s="1" t="s">
        <v>200</v>
      </c>
      <c r="E52" s="1" t="s">
        <v>309</v>
      </c>
      <c r="F52">
        <v>1031.1400000000001</v>
      </c>
      <c r="G52" vm="164">
        <f t="shared" si="0"/>
        <v>1007.06</v>
      </c>
      <c r="H5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Row],[DistTitle]]&amp;"]")/G52,"")</f>
        <v/>
      </c>
      <c r="I52" s="49">
        <f>IFERROR(CUBEVALUE("ThisWorkbookDataModel","[Measures].[Exp]","[Expenditures].[SchoolYear].["&amp;$N$6&amp;"]","[Expenditures].[DistTitle].["&amp;DistrictBySize[[#This Row],[DistTitle]]&amp;"]")/G52,"")</f>
        <v>18564.876998391355</v>
      </c>
      <c r="J52" s="49" t="e">
        <f t="shared" si="1"/>
        <v>#N/A</v>
      </c>
      <c r="K52" s="51" t="e">
        <f>IF(G52="",NA(),IF(DistrictBySize[[#This Row],[DistrictGroupTitle]]=$N$2,IF($N$7="All Programs",I52,H52),NA()))</f>
        <v>#N/A</v>
      </c>
    </row>
    <row r="53" spans="1:11" x14ac:dyDescent="0.25">
      <c r="A53" s="1" t="s">
        <v>706</v>
      </c>
      <c r="B53" s="1" t="s">
        <v>707</v>
      </c>
      <c r="C53" s="1" t="s">
        <v>22</v>
      </c>
      <c r="D53" s="1" t="s">
        <v>12</v>
      </c>
      <c r="E53" s="1" t="s">
        <v>23</v>
      </c>
      <c r="F53">
        <v>380.91</v>
      </c>
      <c r="G53" vm="338">
        <f t="shared" si="0"/>
        <v>357.24</v>
      </c>
      <c r="H5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Row],[DistTitle]]&amp;"]")/G53,"")</f>
        <v/>
      </c>
      <c r="I53" s="49">
        <f>IFERROR(CUBEVALUE("ThisWorkbookDataModel","[Measures].[Exp]","[Expenditures].[SchoolYear].["&amp;$N$6&amp;"]","[Expenditures].[DistTitle].["&amp;DistrictBySize[[#This Row],[DistTitle]]&amp;"]")/G53,"")</f>
        <v>18160.672573060125</v>
      </c>
      <c r="J53" s="49" t="e">
        <f t="shared" si="1"/>
        <v>#N/A</v>
      </c>
      <c r="K53" s="51" t="e">
        <f>IF(G53="",NA(),IF(DistrictBySize[[#This Row],[DistrictGroupTitle]]=$N$2,IF($N$7="All Programs",I53,H53),NA()))</f>
        <v>#N/A</v>
      </c>
    </row>
    <row r="54" spans="1:11" x14ac:dyDescent="0.25">
      <c r="A54" s="1" t="s">
        <v>706</v>
      </c>
      <c r="B54" s="1" t="s">
        <v>707</v>
      </c>
      <c r="C54" s="1" t="s">
        <v>420</v>
      </c>
      <c r="D54" s="1" t="s">
        <v>183</v>
      </c>
      <c r="E54" s="1" t="s">
        <v>421</v>
      </c>
      <c r="F54">
        <v>72.81</v>
      </c>
      <c r="G54" vm="356">
        <f t="shared" si="0"/>
        <v>86.38</v>
      </c>
      <c r="H5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Row],[DistTitle]]&amp;"]")/G54,"")</f>
        <v/>
      </c>
      <c r="I54" s="49">
        <f>IFERROR(CUBEVALUE("ThisWorkbookDataModel","[Measures].[Exp]","[Expenditures].[SchoolYear].["&amp;$N$6&amp;"]","[Expenditures].[DistTitle].["&amp;DistrictBySize[[#This Row],[DistTitle]]&amp;"]")/G54,"")</f>
        <v>41310.260245427191</v>
      </c>
      <c r="J54" s="49" t="e">
        <f t="shared" si="1"/>
        <v>#N/A</v>
      </c>
      <c r="K54" s="51" t="e">
        <f>IF(G54="",NA(),IF(DistrictBySize[[#This Row],[DistrictGroupTitle]]=$N$2,IF($N$7="All Programs",I54,H54),NA()))</f>
        <v>#N/A</v>
      </c>
    </row>
    <row r="55" spans="1:11" x14ac:dyDescent="0.25">
      <c r="A55" s="1" t="s">
        <v>706</v>
      </c>
      <c r="B55" s="1" t="s">
        <v>707</v>
      </c>
      <c r="C55" s="1" t="s">
        <v>38</v>
      </c>
      <c r="D55" s="1" t="s">
        <v>12</v>
      </c>
      <c r="E55" s="1" t="s">
        <v>39</v>
      </c>
      <c r="F55">
        <v>286.25</v>
      </c>
      <c r="G55" vm="170">
        <f t="shared" si="0"/>
        <v>271.57</v>
      </c>
      <c r="H5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Row],[DistTitle]]&amp;"]")/G55,"")</f>
        <v/>
      </c>
      <c r="I55" s="49">
        <f>IFERROR(CUBEVALUE("ThisWorkbookDataModel","[Measures].[Exp]","[Expenditures].[SchoolYear].["&amp;$N$6&amp;"]","[Expenditures].[DistTitle].["&amp;DistrictBySize[[#This Row],[DistTitle]]&amp;"]")/G55,"")</f>
        <v>21874.377103509225</v>
      </c>
      <c r="J55" s="49" t="e">
        <f t="shared" si="1"/>
        <v>#N/A</v>
      </c>
      <c r="K55" s="51" t="e">
        <f>IF(G55="",NA(),IF(DistrictBySize[[#This Row],[DistrictGroupTitle]]=$N$2,IF($N$7="All Programs",I55,H55),NA()))</f>
        <v>#N/A</v>
      </c>
    </row>
    <row r="56" spans="1:11" x14ac:dyDescent="0.25">
      <c r="A56" s="1" t="s">
        <v>706</v>
      </c>
      <c r="B56" s="1" t="s">
        <v>707</v>
      </c>
      <c r="C56" s="1" t="s">
        <v>126</v>
      </c>
      <c r="D56" s="1" t="s">
        <v>12</v>
      </c>
      <c r="E56" s="1" t="s">
        <v>127</v>
      </c>
      <c r="F56">
        <v>386.33</v>
      </c>
      <c r="G56" vm="393">
        <f t="shared" si="0"/>
        <v>363.99</v>
      </c>
      <c r="H5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Row],[DistTitle]]&amp;"]")/G56,"")</f>
        <v/>
      </c>
      <c r="I56" s="49">
        <f>IFERROR(CUBEVALUE("ThisWorkbookDataModel","[Measures].[Exp]","[Expenditures].[SchoolYear].["&amp;$N$6&amp;"]","[Expenditures].[DistTitle].["&amp;DistrictBySize[[#This Row],[DistTitle]]&amp;"]")/G56,"")</f>
        <v>22880.492705843564</v>
      </c>
      <c r="J56" s="49" t="e">
        <f t="shared" si="1"/>
        <v>#N/A</v>
      </c>
      <c r="K56" s="51" t="e">
        <f>IF(G56="",NA(),IF(DistrictBySize[[#This Row],[DistrictGroupTitle]]=$N$2,IF($N$7="All Programs",I56,H56),NA()))</f>
        <v>#N/A</v>
      </c>
    </row>
    <row r="57" spans="1:11" x14ac:dyDescent="0.25">
      <c r="A57" s="1" t="s">
        <v>706</v>
      </c>
      <c r="B57" s="1" t="s">
        <v>707</v>
      </c>
      <c r="C57" s="1" t="s">
        <v>376</v>
      </c>
      <c r="D57" s="1" t="s">
        <v>183</v>
      </c>
      <c r="E57" s="1" t="s">
        <v>377</v>
      </c>
      <c r="F57">
        <v>46.2</v>
      </c>
      <c r="G57" vm="167">
        <f t="shared" si="0"/>
        <v>44.4</v>
      </c>
      <c r="H5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Row],[DistTitle]]&amp;"]")/G57,"")</f>
        <v/>
      </c>
      <c r="I57" s="49">
        <f>IFERROR(CUBEVALUE("ThisWorkbookDataModel","[Measures].[Exp]","[Expenditures].[SchoolYear].["&amp;$N$6&amp;"]","[Expenditures].[DistTitle].["&amp;DistrictBySize[[#This Row],[DistTitle]]&amp;"]")/G57,"")</f>
        <v>19996.215765765766</v>
      </c>
      <c r="J57" s="49" t="e">
        <f t="shared" si="1"/>
        <v>#N/A</v>
      </c>
      <c r="K57" s="51" t="e">
        <f>IF(G57="",NA(),IF(DistrictBySize[[#This Row],[DistrictGroupTitle]]=$N$2,IF($N$7="All Programs",I57,H57),NA()))</f>
        <v>#N/A</v>
      </c>
    </row>
    <row r="58" spans="1:11" x14ac:dyDescent="0.25">
      <c r="A58" s="1" t="s">
        <v>706</v>
      </c>
      <c r="B58" s="1" t="s">
        <v>707</v>
      </c>
      <c r="C58" s="1" t="s">
        <v>140</v>
      </c>
      <c r="D58" s="1" t="s">
        <v>12</v>
      </c>
      <c r="E58" s="1" t="s">
        <v>141</v>
      </c>
      <c r="F58">
        <v>426.07</v>
      </c>
      <c r="G58" vm="208">
        <f t="shared" si="0"/>
        <v>438.15</v>
      </c>
      <c r="H5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Row],[DistTitle]]&amp;"]")/G58,"")</f>
        <v/>
      </c>
      <c r="I58" s="49">
        <f>IFERROR(CUBEVALUE("ThisWorkbookDataModel","[Measures].[Exp]","[Expenditures].[SchoolYear].["&amp;$N$6&amp;"]","[Expenditures].[DistTitle].["&amp;DistrictBySize[[#This Row],[DistTitle]]&amp;"]")/G58,"")</f>
        <v>21702.00684697022</v>
      </c>
      <c r="J58" s="49" t="e">
        <f t="shared" si="1"/>
        <v>#N/A</v>
      </c>
      <c r="K58" s="51" t="e">
        <f>IF(G58="",NA(),IF(DistrictBySize[[#This Row],[DistrictGroupTitle]]=$N$2,IF($N$7="All Programs",I58,H58),NA()))</f>
        <v>#N/A</v>
      </c>
    </row>
    <row r="59" spans="1:11" x14ac:dyDescent="0.25">
      <c r="A59" s="1" t="s">
        <v>706</v>
      </c>
      <c r="B59" s="1" t="s">
        <v>707</v>
      </c>
      <c r="C59" s="1" t="s">
        <v>422</v>
      </c>
      <c r="D59" s="1" t="s">
        <v>194</v>
      </c>
      <c r="E59" s="1" t="s">
        <v>423</v>
      </c>
      <c r="F59">
        <v>676.77</v>
      </c>
      <c r="G59" vm="320">
        <f t="shared" si="0"/>
        <v>638.16999999999996</v>
      </c>
      <c r="H5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Row],[DistTitle]]&amp;"]")/G59,"")</f>
        <v/>
      </c>
      <c r="I59" s="49">
        <f>IFERROR(CUBEVALUE("ThisWorkbookDataModel","[Measures].[Exp]","[Expenditures].[SchoolYear].["&amp;$N$6&amp;"]","[Expenditures].[DistTitle].["&amp;DistrictBySize[[#This Row],[DistTitle]]&amp;"]")/G59,"")</f>
        <v>16792.91826629268</v>
      </c>
      <c r="J59" s="49" t="e">
        <f t="shared" si="1"/>
        <v>#N/A</v>
      </c>
      <c r="K59" s="51" t="e">
        <f>IF(G59="",NA(),IF(DistrictBySize[[#This Row],[DistrictGroupTitle]]=$N$2,IF($N$7="All Programs",I59,H59),NA()))</f>
        <v>#N/A</v>
      </c>
    </row>
    <row r="60" spans="1:11" x14ac:dyDescent="0.25">
      <c r="A60" s="1" t="s">
        <v>706</v>
      </c>
      <c r="B60" s="1" t="s">
        <v>707</v>
      </c>
      <c r="C60" s="1" t="s">
        <v>30</v>
      </c>
      <c r="D60" s="1" t="s">
        <v>12</v>
      </c>
      <c r="E60" s="1" t="s">
        <v>31</v>
      </c>
      <c r="F60">
        <v>356.77</v>
      </c>
      <c r="G60" vm="295">
        <f t="shared" si="0"/>
        <v>345.04</v>
      </c>
      <c r="H6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Row],[DistTitle]]&amp;"]")/G60,"")</f>
        <v/>
      </c>
      <c r="I60" s="49">
        <f>IFERROR(CUBEVALUE("ThisWorkbookDataModel","[Measures].[Exp]","[Expenditures].[SchoolYear].["&amp;$N$6&amp;"]","[Expenditures].[DistTitle].["&amp;DistrictBySize[[#This Row],[DistTitle]]&amp;"]")/G60,"")</f>
        <v>24147.293270345468</v>
      </c>
      <c r="J60" s="49" t="e">
        <f t="shared" si="1"/>
        <v>#N/A</v>
      </c>
      <c r="K60" s="51" t="e">
        <f>IF(G60="",NA(),IF(DistrictBySize[[#This Row],[DistrictGroupTitle]]=$N$2,IF($N$7="All Programs",I60,H60),NA()))</f>
        <v>#N/A</v>
      </c>
    </row>
    <row r="61" spans="1:11" x14ac:dyDescent="0.25">
      <c r="A61" s="1" t="s">
        <v>706</v>
      </c>
      <c r="B61" s="1" t="s">
        <v>707</v>
      </c>
      <c r="C61" s="1" t="s">
        <v>556</v>
      </c>
      <c r="D61" s="1" t="s">
        <v>191</v>
      </c>
      <c r="E61" s="1" t="s">
        <v>557</v>
      </c>
      <c r="F61">
        <v>2653.43</v>
      </c>
      <c r="G61" vm="331">
        <f t="shared" si="0"/>
        <v>2639.19</v>
      </c>
      <c r="H6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Row],[DistTitle]]&amp;"]")/G61,"")</f>
        <v/>
      </c>
      <c r="I61" s="49">
        <f>IFERROR(CUBEVALUE("ThisWorkbookDataModel","[Measures].[Exp]","[Expenditures].[SchoolYear].["&amp;$N$6&amp;"]","[Expenditures].[DistTitle].["&amp;DistrictBySize[[#This Row],[DistTitle]]&amp;"]")/G61,"")</f>
        <v>15450.682936810159</v>
      </c>
      <c r="J61" s="49" t="e">
        <f t="shared" si="1"/>
        <v>#N/A</v>
      </c>
      <c r="K61" s="51" t="e">
        <f>IF(G61="",NA(),IF(DistrictBySize[[#This Row],[DistrictGroupTitle]]=$N$2,IF($N$7="All Programs",I61,H61),NA()))</f>
        <v>#N/A</v>
      </c>
    </row>
    <row r="62" spans="1:11" x14ac:dyDescent="0.25">
      <c r="A62" s="1" t="s">
        <v>706</v>
      </c>
      <c r="B62" s="1" t="s">
        <v>707</v>
      </c>
      <c r="C62" s="1" t="s">
        <v>460</v>
      </c>
      <c r="D62" s="1" t="s">
        <v>200</v>
      </c>
      <c r="E62" s="1" t="s">
        <v>461</v>
      </c>
      <c r="F62">
        <v>1421.67</v>
      </c>
      <c r="G62" vm="248">
        <f t="shared" si="0"/>
        <v>1401.59</v>
      </c>
      <c r="H6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Row],[DistTitle]]&amp;"]")/G62,"")</f>
        <v/>
      </c>
      <c r="I62" s="49">
        <f>IFERROR(CUBEVALUE("ThisWorkbookDataModel","[Measures].[Exp]","[Expenditures].[SchoolYear].["&amp;$N$6&amp;"]","[Expenditures].[DistTitle].["&amp;DistrictBySize[[#This Row],[DistTitle]]&amp;"]")/G62,"")</f>
        <v>21067.159369002351</v>
      </c>
      <c r="J62" s="49" t="e">
        <f t="shared" si="1"/>
        <v>#N/A</v>
      </c>
      <c r="K62" s="51" t="e">
        <f>IF(G62="",NA(),IF(DistrictBySize[[#This Row],[DistrictGroupTitle]]=$N$2,IF($N$7="All Programs",I62,H62),NA()))</f>
        <v>#N/A</v>
      </c>
    </row>
    <row r="63" spans="1:11" x14ac:dyDescent="0.25">
      <c r="A63" s="1" t="s">
        <v>706</v>
      </c>
      <c r="B63" s="1" t="s">
        <v>707</v>
      </c>
      <c r="C63" s="1" t="s">
        <v>594</v>
      </c>
      <c r="D63" s="1" t="s">
        <v>183</v>
      </c>
      <c r="E63" s="1" t="s">
        <v>595</v>
      </c>
      <c r="F63">
        <v>14.6</v>
      </c>
      <c r="G63" vm="254">
        <f t="shared" si="0"/>
        <v>19</v>
      </c>
      <c r="H6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Row],[DistTitle]]&amp;"]")/G63,"")</f>
        <v/>
      </c>
      <c r="I63" s="49">
        <f>IFERROR(CUBEVALUE("ThisWorkbookDataModel","[Measures].[Exp]","[Expenditures].[SchoolYear].["&amp;$N$6&amp;"]","[Expenditures].[DistTitle].["&amp;DistrictBySize[[#This Row],[DistTitle]]&amp;"]")/G63,"")</f>
        <v>43856.267368421053</v>
      </c>
      <c r="J63" s="49" t="e">
        <f t="shared" si="1"/>
        <v>#N/A</v>
      </c>
      <c r="K63" s="51" t="e">
        <f>IF(G63="",NA(),IF(DistrictBySize[[#This Row],[DistrictGroupTitle]]=$N$2,IF($N$7="All Programs",I63,H63),NA()))</f>
        <v>#N/A</v>
      </c>
    </row>
    <row r="64" spans="1:11" x14ac:dyDescent="0.25">
      <c r="A64" s="1" t="s">
        <v>706</v>
      </c>
      <c r="B64" s="1" t="s">
        <v>707</v>
      </c>
      <c r="C64" s="1" t="s">
        <v>550</v>
      </c>
      <c r="D64" s="1" t="s">
        <v>188</v>
      </c>
      <c r="E64" s="1" t="s">
        <v>551</v>
      </c>
      <c r="F64">
        <v>3404.51</v>
      </c>
      <c r="G64" vm="95">
        <f t="shared" si="0"/>
        <v>3430</v>
      </c>
      <c r="H6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Row],[DistTitle]]&amp;"]")/G64,"")</f>
        <v/>
      </c>
      <c r="I64" s="49">
        <f>IFERROR(CUBEVALUE("ThisWorkbookDataModel","[Measures].[Exp]","[Expenditures].[SchoolYear].["&amp;$N$6&amp;"]","[Expenditures].[DistTitle].["&amp;DistrictBySize[[#This Row],[DistTitle]]&amp;"]")/G64,"")</f>
        <v>20037.010346938772</v>
      </c>
      <c r="J64" s="49" vm="95">
        <f t="shared" si="1"/>
        <v>3430</v>
      </c>
      <c r="K64" s="51">
        <f>IF(G64="",NA(),IF(DistrictBySize[[#This Row],[DistrictGroupTitle]]=$N$2,IF($N$7="All Programs",I64,H64),NA()))</f>
        <v>20037.010346938772</v>
      </c>
    </row>
    <row r="65" spans="1:11" x14ac:dyDescent="0.25">
      <c r="A65" s="1" t="s">
        <v>706</v>
      </c>
      <c r="B65" s="1" t="s">
        <v>707</v>
      </c>
      <c r="C65" s="1" t="s">
        <v>636</v>
      </c>
      <c r="D65" s="1" t="s">
        <v>188</v>
      </c>
      <c r="E65" s="1" t="s">
        <v>637</v>
      </c>
      <c r="F65">
        <v>3359.84</v>
      </c>
      <c r="G65" vm="265">
        <f t="shared" si="0"/>
        <v>3383.38</v>
      </c>
      <c r="H6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Row],[DistTitle]]&amp;"]")/G65,"")</f>
        <v/>
      </c>
      <c r="I65" s="49">
        <f>IFERROR(CUBEVALUE("ThisWorkbookDataModel","[Measures].[Exp]","[Expenditures].[SchoolYear].["&amp;$N$6&amp;"]","[Expenditures].[DistTitle].["&amp;DistrictBySize[[#This Row],[DistTitle]]&amp;"]")/G65,"")</f>
        <v>16081.156769266236</v>
      </c>
      <c r="J65" s="49" vm="265">
        <f t="shared" si="1"/>
        <v>3383.38</v>
      </c>
      <c r="K65" s="51">
        <f>IF(G65="",NA(),IF(DistrictBySize[[#This Row],[DistrictGroupTitle]]=$N$2,IF($N$7="All Programs",I65,H65),NA()))</f>
        <v>16081.156769266236</v>
      </c>
    </row>
    <row r="66" spans="1:11" x14ac:dyDescent="0.25">
      <c r="A66" s="1" t="s">
        <v>706</v>
      </c>
      <c r="B66" s="1" t="s">
        <v>707</v>
      </c>
      <c r="C66" s="1" t="s">
        <v>264</v>
      </c>
      <c r="D66" s="1" t="s">
        <v>219</v>
      </c>
      <c r="E66" s="1" t="s">
        <v>265</v>
      </c>
      <c r="F66">
        <v>5847.55</v>
      </c>
      <c r="G66" vm="405">
        <f t="shared" ref="G66:G129" si="2">IFERROR(CUBEVALUE("ThisWorkbookDataModel","[Measures].[Enr]","[Enrollment].[SchoolYear].["&amp;$N$6&amp;"]","[Enrollment].[DistTitle].["&amp;E66&amp;"]"),"")</f>
        <v>5916.16</v>
      </c>
      <c r="H6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Row],[DistTitle]]&amp;"]")/G66,"")</f>
        <v/>
      </c>
      <c r="I66" s="49">
        <f>IFERROR(CUBEVALUE("ThisWorkbookDataModel","[Measures].[Exp]","[Expenditures].[SchoolYear].["&amp;$N$6&amp;"]","[Expenditures].[DistTitle].["&amp;DistrictBySize[[#This Row],[DistTitle]]&amp;"]")/G66,"")</f>
        <v>17521.24441022555</v>
      </c>
      <c r="J66" s="49" t="e">
        <f t="shared" ref="J66:J129" si="3">IF(ISNA(K66),NA(),G66)</f>
        <v>#N/A</v>
      </c>
      <c r="K66" s="51" t="e">
        <f>IF(G66="",NA(),IF(DistrictBySize[[#This Row],[DistrictGroupTitle]]=$N$2,IF($N$7="All Programs",I66,H66),NA()))</f>
        <v>#N/A</v>
      </c>
    </row>
    <row r="67" spans="1:11" x14ac:dyDescent="0.25">
      <c r="A67" s="1" t="s">
        <v>706</v>
      </c>
      <c r="B67" s="1" t="s">
        <v>707</v>
      </c>
      <c r="C67" s="1" t="s">
        <v>378</v>
      </c>
      <c r="D67" s="1" t="s">
        <v>183</v>
      </c>
      <c r="E67" s="1" t="s">
        <v>379</v>
      </c>
      <c r="F67">
        <v>84.33</v>
      </c>
      <c r="G67" vm="398">
        <f t="shared" si="2"/>
        <v>85.91</v>
      </c>
      <c r="H6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Row],[DistTitle]]&amp;"]")/G67,"")</f>
        <v/>
      </c>
      <c r="I67" s="49">
        <f>IFERROR(CUBEVALUE("ThisWorkbookDataModel","[Measures].[Exp]","[Expenditures].[SchoolYear].["&amp;$N$6&amp;"]","[Expenditures].[DistTitle].["&amp;DistrictBySize[[#This Row],[DistTitle]]&amp;"]")/G67,"")</f>
        <v>34365.604586194851</v>
      </c>
      <c r="J67" s="49" t="e">
        <f t="shared" si="3"/>
        <v>#N/A</v>
      </c>
      <c r="K67" s="51" t="e">
        <f>IF(G67="",NA(),IF(DistrictBySize[[#This Row],[DistrictGroupTitle]]=$N$2,IF($N$7="All Programs",I67,H67),NA()))</f>
        <v>#N/A</v>
      </c>
    </row>
    <row r="68" spans="1:11" x14ac:dyDescent="0.25">
      <c r="A68" s="1" t="s">
        <v>706</v>
      </c>
      <c r="B68" s="1" t="s">
        <v>707</v>
      </c>
      <c r="C68" s="1" t="s">
        <v>472</v>
      </c>
      <c r="D68" s="1" t="s">
        <v>191</v>
      </c>
      <c r="E68" s="1" t="s">
        <v>473</v>
      </c>
      <c r="F68">
        <v>2016.86</v>
      </c>
      <c r="G68" vm="178">
        <f t="shared" si="2"/>
        <v>1958.39</v>
      </c>
      <c r="H6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Row],[DistTitle]]&amp;"]")/G68,"")</f>
        <v/>
      </c>
      <c r="I68" s="49">
        <f>IFERROR(CUBEVALUE("ThisWorkbookDataModel","[Measures].[Exp]","[Expenditures].[SchoolYear].["&amp;$N$6&amp;"]","[Expenditures].[DistTitle].["&amp;DistrictBySize[[#This Row],[DistTitle]]&amp;"]")/G68,"")</f>
        <v>18001.690010672028</v>
      </c>
      <c r="J68" s="49" t="e">
        <f t="shared" si="3"/>
        <v>#N/A</v>
      </c>
      <c r="K68" s="51" t="e">
        <f>IF(G68="",NA(),IF(DistrictBySize[[#This Row],[DistrictGroupTitle]]=$N$2,IF($N$7="All Programs",I68,H68),NA()))</f>
        <v>#N/A</v>
      </c>
    </row>
    <row r="69" spans="1:11" x14ac:dyDescent="0.25">
      <c r="A69" s="1" t="s">
        <v>706</v>
      </c>
      <c r="B69" s="1" t="s">
        <v>707</v>
      </c>
      <c r="C69" s="1" t="s">
        <v>512</v>
      </c>
      <c r="D69" s="1" t="s">
        <v>228</v>
      </c>
      <c r="E69" s="1" t="s">
        <v>513</v>
      </c>
      <c r="F69">
        <v>20124.8</v>
      </c>
      <c r="G69" vm="334">
        <f t="shared" si="2"/>
        <v>20104.41</v>
      </c>
      <c r="H6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Row],[DistTitle]]&amp;"]")/G69,"")</f>
        <v/>
      </c>
      <c r="I69" s="49">
        <f>IFERROR(CUBEVALUE("ThisWorkbookDataModel","[Measures].[Exp]","[Expenditures].[SchoolYear].["&amp;$N$6&amp;"]","[Expenditures].[DistTitle].["&amp;DistrictBySize[[#This Row],[DistTitle]]&amp;"]")/G69,"")</f>
        <v>19835.136723733751</v>
      </c>
      <c r="J69" s="49" t="e">
        <f t="shared" si="3"/>
        <v>#N/A</v>
      </c>
      <c r="K69" s="51" t="e">
        <f>IF(G69="",NA(),IF(DistrictBySize[[#This Row],[DistrictGroupTitle]]=$N$2,IF($N$7="All Programs",I69,H69),NA()))</f>
        <v>#N/A</v>
      </c>
    </row>
    <row r="70" spans="1:11" x14ac:dyDescent="0.25">
      <c r="A70" s="1" t="s">
        <v>706</v>
      </c>
      <c r="B70" s="1" t="s">
        <v>707</v>
      </c>
      <c r="C70" s="1" t="s">
        <v>380</v>
      </c>
      <c r="D70" s="1" t="s">
        <v>188</v>
      </c>
      <c r="E70" s="1" t="s">
        <v>381</v>
      </c>
      <c r="F70">
        <v>3313.45</v>
      </c>
      <c r="G70" vm="215">
        <f t="shared" si="2"/>
        <v>3269.48</v>
      </c>
      <c r="H7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Row],[DistTitle]]&amp;"]")/G70,"")</f>
        <v/>
      </c>
      <c r="I70" s="49">
        <f>IFERROR(CUBEVALUE("ThisWorkbookDataModel","[Measures].[Exp]","[Expenditures].[SchoolYear].["&amp;$N$6&amp;"]","[Expenditures].[DistTitle].["&amp;DistrictBySize[[#This Row],[DistTitle]]&amp;"]")/G70,"")</f>
        <v>16994.417173373138</v>
      </c>
      <c r="J70" s="49" vm="215">
        <f t="shared" si="3"/>
        <v>3269.48</v>
      </c>
      <c r="K70" s="51">
        <f>IF(G70="",NA(),IF(DistrictBySize[[#This Row],[DistrictGroupTitle]]=$N$2,IF($N$7="All Programs",I70,H70),NA()))</f>
        <v>16994.417173373138</v>
      </c>
    </row>
    <row r="71" spans="1:11" x14ac:dyDescent="0.25">
      <c r="A71" s="1" t="s">
        <v>706</v>
      </c>
      <c r="B71" s="1" t="s">
        <v>707</v>
      </c>
      <c r="C71" s="1" t="s">
        <v>300</v>
      </c>
      <c r="D71" s="1" t="s">
        <v>200</v>
      </c>
      <c r="E71" s="1" t="s">
        <v>301</v>
      </c>
      <c r="F71">
        <v>1636.13</v>
      </c>
      <c r="G71" vm="389">
        <f t="shared" si="2"/>
        <v>1678.73</v>
      </c>
      <c r="H7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Row],[DistTitle]]&amp;"]")/G71,"")</f>
        <v/>
      </c>
      <c r="I71" s="49">
        <f>IFERROR(CUBEVALUE("ThisWorkbookDataModel","[Measures].[Exp]","[Expenditures].[SchoolYear].["&amp;$N$6&amp;"]","[Expenditures].[DistTitle].["&amp;DistrictBySize[[#This Row],[DistTitle]]&amp;"]")/G71,"")</f>
        <v>17828.070446111044</v>
      </c>
      <c r="J71" s="49" t="e">
        <f t="shared" si="3"/>
        <v>#N/A</v>
      </c>
      <c r="K71" s="51" t="e">
        <f>IF(G71="",NA(),IF(DistrictBySize[[#This Row],[DistrictGroupTitle]]=$N$2,IF($N$7="All Programs",I71,H71),NA()))</f>
        <v>#N/A</v>
      </c>
    </row>
    <row r="72" spans="1:11" x14ac:dyDescent="0.25">
      <c r="A72" s="1" t="s">
        <v>706</v>
      </c>
      <c r="B72" s="1" t="s">
        <v>707</v>
      </c>
      <c r="C72" s="1" t="s">
        <v>628</v>
      </c>
      <c r="D72" s="1" t="s">
        <v>183</v>
      </c>
      <c r="E72" s="1" t="s">
        <v>629</v>
      </c>
      <c r="F72">
        <v>70.599999999999994</v>
      </c>
      <c r="G72" vm="110">
        <f t="shared" si="2"/>
        <v>77.47</v>
      </c>
      <c r="H7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Row],[DistTitle]]&amp;"]")/G72,"")</f>
        <v/>
      </c>
      <c r="I72" s="49">
        <f>IFERROR(CUBEVALUE("ThisWorkbookDataModel","[Measures].[Exp]","[Expenditures].[SchoolYear].["&amp;$N$6&amp;"]","[Expenditures].[DistTitle].["&amp;DistrictBySize[[#This Row],[DistTitle]]&amp;"]")/G72,"")</f>
        <v>41005.84368142506</v>
      </c>
      <c r="J72" s="49" t="e">
        <f t="shared" si="3"/>
        <v>#N/A</v>
      </c>
      <c r="K72" s="51" t="e">
        <f>IF(G72="",NA(),IF(DistrictBySize[[#This Row],[DistrictGroupTitle]]=$N$2,IF($N$7="All Programs",I72,H72),NA()))</f>
        <v>#N/A</v>
      </c>
    </row>
    <row r="73" spans="1:11" x14ac:dyDescent="0.25">
      <c r="A73" s="1" t="s">
        <v>706</v>
      </c>
      <c r="B73" s="1" t="s">
        <v>707</v>
      </c>
      <c r="C73" s="1" t="s">
        <v>18</v>
      </c>
      <c r="D73" s="1" t="s">
        <v>12</v>
      </c>
      <c r="E73" s="1" t="s">
        <v>19</v>
      </c>
      <c r="F73">
        <v>406.41</v>
      </c>
      <c r="G73" vm="313">
        <f t="shared" si="2"/>
        <v>380.3</v>
      </c>
      <c r="H7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Row],[DistTitle]]&amp;"]")/G73,"")</f>
        <v/>
      </c>
      <c r="I73" s="49">
        <f>IFERROR(CUBEVALUE("ThisWorkbookDataModel","[Measures].[Exp]","[Expenditures].[SchoolYear].["&amp;$N$6&amp;"]","[Expenditures].[DistTitle].["&amp;DistrictBySize[[#This Row],[DistTitle]]&amp;"]")/G73,"")</f>
        <v>18895.616355508806</v>
      </c>
      <c r="J73" s="49" t="e">
        <f t="shared" si="3"/>
        <v>#N/A</v>
      </c>
      <c r="K73" s="51" t="e">
        <f>IF(G73="",NA(),IF(DistrictBySize[[#This Row],[DistrictGroupTitle]]=$N$2,IF($N$7="All Programs",I73,H73),NA()))</f>
        <v>#N/A</v>
      </c>
    </row>
    <row r="74" spans="1:11" x14ac:dyDescent="0.25">
      <c r="A74" s="1" t="s">
        <v>706</v>
      </c>
      <c r="B74" s="1" t="s">
        <v>707</v>
      </c>
      <c r="C74" s="1" t="s">
        <v>326</v>
      </c>
      <c r="D74" s="1" t="s">
        <v>188</v>
      </c>
      <c r="E74" s="1" t="s">
        <v>327</v>
      </c>
      <c r="F74">
        <v>4374.97</v>
      </c>
      <c r="G74" vm="346">
        <f t="shared" si="2"/>
        <v>4356.09</v>
      </c>
      <c r="H7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Row],[DistTitle]]&amp;"]")/G74,"")</f>
        <v/>
      </c>
      <c r="I74" s="49">
        <f>IFERROR(CUBEVALUE("ThisWorkbookDataModel","[Measures].[Exp]","[Expenditures].[SchoolYear].["&amp;$N$6&amp;"]","[Expenditures].[DistTitle].["&amp;DistrictBySize[[#This Row],[DistTitle]]&amp;"]")/G74,"")</f>
        <v>18040.866768133808</v>
      </c>
      <c r="J74" s="49" vm="346">
        <f t="shared" si="3"/>
        <v>4356.09</v>
      </c>
      <c r="K74" s="51">
        <f>IF(G74="",NA(),IF(DistrictBySize[[#This Row],[DistrictGroupTitle]]=$N$2,IF($N$7="All Programs",I74,H74),NA()))</f>
        <v>18040.866768133808</v>
      </c>
    </row>
    <row r="75" spans="1:11" x14ac:dyDescent="0.25">
      <c r="A75" s="1" t="s">
        <v>706</v>
      </c>
      <c r="B75" s="1" t="s">
        <v>707</v>
      </c>
      <c r="C75" s="1" t="s">
        <v>288</v>
      </c>
      <c r="D75" s="1" t="s">
        <v>191</v>
      </c>
      <c r="E75" s="1" t="s">
        <v>289</v>
      </c>
      <c r="F75">
        <v>2709.97</v>
      </c>
      <c r="G75" vm="180">
        <f t="shared" si="2"/>
        <v>2702.29</v>
      </c>
      <c r="H7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Row],[DistTitle]]&amp;"]")/G75,"")</f>
        <v/>
      </c>
      <c r="I75" s="49">
        <f>IFERROR(CUBEVALUE("ThisWorkbookDataModel","[Measures].[Exp]","[Expenditures].[SchoolYear].["&amp;$N$6&amp;"]","[Expenditures].[DistTitle].["&amp;DistrictBySize[[#This Row],[DistTitle]]&amp;"]")/G75,"")</f>
        <v>17050.854453074986</v>
      </c>
      <c r="J75" s="49" t="e">
        <f t="shared" si="3"/>
        <v>#N/A</v>
      </c>
      <c r="K75" s="51" t="e">
        <f>IF(G75="",NA(),IF(DistrictBySize[[#This Row],[DistrictGroupTitle]]=$N$2,IF($N$7="All Programs",I75,H75),NA()))</f>
        <v>#N/A</v>
      </c>
    </row>
    <row r="76" spans="1:11" x14ac:dyDescent="0.25">
      <c r="A76" s="1" t="s">
        <v>706</v>
      </c>
      <c r="B76" s="1" t="s">
        <v>707</v>
      </c>
      <c r="C76" s="1" t="s">
        <v>400</v>
      </c>
      <c r="D76" s="1" t="s">
        <v>183</v>
      </c>
      <c r="E76" s="1" t="s">
        <v>401</v>
      </c>
      <c r="F76">
        <v>53.2</v>
      </c>
      <c r="G76" vm="371">
        <f t="shared" si="2"/>
        <v>58.9</v>
      </c>
      <c r="H7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Row],[DistTitle]]&amp;"]")/G76,"")</f>
        <v/>
      </c>
      <c r="I76" s="49">
        <f>IFERROR(CUBEVALUE("ThisWorkbookDataModel","[Measures].[Exp]","[Expenditures].[SchoolYear].["&amp;$N$6&amp;"]","[Expenditures].[DistTitle].["&amp;DistrictBySize[[#This Row],[DistTitle]]&amp;"]")/G76,"")</f>
        <v>22677.516638370114</v>
      </c>
      <c r="J76" s="49" t="e">
        <f t="shared" si="3"/>
        <v>#N/A</v>
      </c>
      <c r="K76" s="51" t="e">
        <f>IF(G76="",NA(),IF(DistrictBySize[[#This Row],[DistrictGroupTitle]]=$N$2,IF($N$7="All Programs",I76,H76),NA()))</f>
        <v>#N/A</v>
      </c>
    </row>
    <row r="77" spans="1:11" x14ac:dyDescent="0.25">
      <c r="A77" s="1" t="s">
        <v>706</v>
      </c>
      <c r="B77" s="1" t="s">
        <v>707</v>
      </c>
      <c r="C77" s="1" t="s">
        <v>506</v>
      </c>
      <c r="D77" s="1" t="s">
        <v>197</v>
      </c>
      <c r="E77" s="1" t="s">
        <v>507</v>
      </c>
      <c r="F77">
        <v>19884.830000000002</v>
      </c>
      <c r="G77" vm="151">
        <f t="shared" si="2"/>
        <v>19794.310000000001</v>
      </c>
      <c r="H7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Row],[DistTitle]]&amp;"]")/G77,"")</f>
        <v/>
      </c>
      <c r="I77" s="49">
        <f>IFERROR(CUBEVALUE("ThisWorkbookDataModel","[Measures].[Exp]","[Expenditures].[SchoolYear].["&amp;$N$6&amp;"]","[Expenditures].[DistTitle].["&amp;DistrictBySize[[#This Row],[DistTitle]]&amp;"]")/G77,"")</f>
        <v>19576.328639391828</v>
      </c>
      <c r="J77" s="49" t="e">
        <f t="shared" si="3"/>
        <v>#N/A</v>
      </c>
      <c r="K77" s="51" t="e">
        <f>IF(G77="",NA(),IF(DistrictBySize[[#This Row],[DistrictGroupTitle]]=$N$2,IF($N$7="All Programs",I77,H77),NA()))</f>
        <v>#N/A</v>
      </c>
    </row>
    <row r="78" spans="1:11" x14ac:dyDescent="0.25">
      <c r="A78" s="1" t="s">
        <v>706</v>
      </c>
      <c r="B78" s="1" t="s">
        <v>707</v>
      </c>
      <c r="C78" s="1" t="s">
        <v>236</v>
      </c>
      <c r="D78" s="1" t="s">
        <v>228</v>
      </c>
      <c r="E78" s="1" t="s">
        <v>237</v>
      </c>
      <c r="F78">
        <v>22065.51</v>
      </c>
      <c r="G78" vm="345">
        <f t="shared" si="2"/>
        <v>22470.38</v>
      </c>
      <c r="H7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Row],[DistTitle]]&amp;"]")/G78,"")</f>
        <v/>
      </c>
      <c r="I78" s="49">
        <f>IFERROR(CUBEVALUE("ThisWorkbookDataModel","[Measures].[Exp]","[Expenditures].[SchoolYear].["&amp;$N$6&amp;"]","[Expenditures].[DistTitle].["&amp;DistrictBySize[[#This Row],[DistTitle]]&amp;"]")/G78,"")</f>
        <v>18520.588008747516</v>
      </c>
      <c r="J78" s="49" t="e">
        <f t="shared" si="3"/>
        <v>#N/A</v>
      </c>
      <c r="K78" s="51" t="e">
        <f>IF(G78="",NA(),IF(DistrictBySize[[#This Row],[DistrictGroupTitle]]=$N$2,IF($N$7="All Programs",I78,H78),NA()))</f>
        <v>#N/A</v>
      </c>
    </row>
    <row r="79" spans="1:11" x14ac:dyDescent="0.25">
      <c r="A79" s="1" t="s">
        <v>706</v>
      </c>
      <c r="B79" s="1" t="s">
        <v>707</v>
      </c>
      <c r="C79" s="1" t="s">
        <v>574</v>
      </c>
      <c r="D79" s="1" t="s">
        <v>183</v>
      </c>
      <c r="E79" s="1" t="s">
        <v>575</v>
      </c>
      <c r="F79">
        <v>40.200000000000003</v>
      </c>
      <c r="G79" vm="278">
        <f t="shared" si="2"/>
        <v>34.799999999999997</v>
      </c>
      <c r="H7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Row],[DistTitle]]&amp;"]")/G79,"")</f>
        <v/>
      </c>
      <c r="I79" s="49">
        <f>IFERROR(CUBEVALUE("ThisWorkbookDataModel","[Measures].[Exp]","[Expenditures].[SchoolYear].["&amp;$N$6&amp;"]","[Expenditures].[DistTitle].["&amp;DistrictBySize[[#This Row],[DistTitle]]&amp;"]")/G79,"")</f>
        <v>19841.499137931034</v>
      </c>
      <c r="J79" s="49" t="e">
        <f t="shared" si="3"/>
        <v>#N/A</v>
      </c>
      <c r="K79" s="51" t="e">
        <f>IF(G79="",NA(),IF(DistrictBySize[[#This Row],[DistrictGroupTitle]]=$N$2,IF($N$7="All Programs",I79,H79),NA()))</f>
        <v>#N/A</v>
      </c>
    </row>
    <row r="80" spans="1:11" x14ac:dyDescent="0.25">
      <c r="A80" s="1" t="s">
        <v>706</v>
      </c>
      <c r="B80" s="1" t="s">
        <v>707</v>
      </c>
      <c r="C80" s="1" t="s">
        <v>324</v>
      </c>
      <c r="D80" s="1" t="s">
        <v>228</v>
      </c>
      <c r="E80" s="1" t="s">
        <v>325</v>
      </c>
      <c r="F80">
        <v>21225.41</v>
      </c>
      <c r="G80" vm="329">
        <f t="shared" si="2"/>
        <v>20919.62</v>
      </c>
      <c r="H8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Row],[DistTitle]]&amp;"]")/G80,"")</f>
        <v/>
      </c>
      <c r="I80" s="49">
        <f>IFERROR(CUBEVALUE("ThisWorkbookDataModel","[Measures].[Exp]","[Expenditures].[SchoolYear].["&amp;$N$6&amp;"]","[Expenditures].[DistTitle].["&amp;DistrictBySize[[#This Row],[DistTitle]]&amp;"]")/G80,"")</f>
        <v>19843.509524551595</v>
      </c>
      <c r="J80" s="49" t="e">
        <f t="shared" si="3"/>
        <v>#N/A</v>
      </c>
      <c r="K80" s="51" t="e">
        <f>IF(G80="",NA(),IF(DistrictBySize[[#This Row],[DistrictGroupTitle]]=$N$2,IF($N$7="All Programs",I80,H80),NA()))</f>
        <v>#N/A</v>
      </c>
    </row>
    <row r="81" spans="1:11" x14ac:dyDescent="0.25">
      <c r="A81" s="1" t="s">
        <v>706</v>
      </c>
      <c r="B81" s="1" t="s">
        <v>707</v>
      </c>
      <c r="C81" s="1" t="s">
        <v>604</v>
      </c>
      <c r="D81" s="1" t="s">
        <v>188</v>
      </c>
      <c r="E81" s="1" t="s">
        <v>605</v>
      </c>
      <c r="F81">
        <v>4692.9799999999996</v>
      </c>
      <c r="G81" vm="403">
        <f t="shared" si="2"/>
        <v>4618.8999999999996</v>
      </c>
      <c r="H8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Row],[DistTitle]]&amp;"]")/G81,"")</f>
        <v/>
      </c>
      <c r="I81" s="49">
        <f>IFERROR(CUBEVALUE("ThisWorkbookDataModel","[Measures].[Exp]","[Expenditures].[SchoolYear].["&amp;$N$6&amp;"]","[Expenditures].[DistTitle].["&amp;DistrictBySize[[#This Row],[DistTitle]]&amp;"]")/G81,"")</f>
        <v>19560.258897140018</v>
      </c>
      <c r="J81" s="49" vm="403">
        <f t="shared" si="3"/>
        <v>4618.8999999999996</v>
      </c>
      <c r="K81" s="51">
        <f>IF(G81="",NA(),IF(DistrictBySize[[#This Row],[DistrictGroupTitle]]=$N$2,IF($N$7="All Programs",I81,H81),NA()))</f>
        <v>19560.258897140018</v>
      </c>
    </row>
    <row r="82" spans="1:11" x14ac:dyDescent="0.25">
      <c r="A82" s="1" t="s">
        <v>706</v>
      </c>
      <c r="B82" s="1" t="s">
        <v>707</v>
      </c>
      <c r="C82" s="1" t="s">
        <v>476</v>
      </c>
      <c r="D82" s="1" t="s">
        <v>188</v>
      </c>
      <c r="E82" s="1" t="s">
        <v>477</v>
      </c>
      <c r="F82">
        <v>3901.2</v>
      </c>
      <c r="G82" vm="267">
        <f t="shared" si="2"/>
        <v>3873.29</v>
      </c>
      <c r="H8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Row],[DistTitle]]&amp;"]")/G82,"")</f>
        <v/>
      </c>
      <c r="I82" s="49">
        <f>IFERROR(CUBEVALUE("ThisWorkbookDataModel","[Measures].[Exp]","[Expenditures].[SchoolYear].["&amp;$N$6&amp;"]","[Expenditures].[DistTitle].["&amp;DistrictBySize[[#This Row],[DistTitle]]&amp;"]")/G82,"")</f>
        <v>18004.473744542749</v>
      </c>
      <c r="J82" s="49" vm="267">
        <f t="shared" si="3"/>
        <v>3873.29</v>
      </c>
      <c r="K82" s="51">
        <f>IF(G82="",NA(),IF(DistrictBySize[[#This Row],[DistrictGroupTitle]]=$N$2,IF($N$7="All Programs",I82,H82),NA()))</f>
        <v>18004.473744542749</v>
      </c>
    </row>
    <row r="83" spans="1:11" x14ac:dyDescent="0.25">
      <c r="A83" s="1" t="s">
        <v>706</v>
      </c>
      <c r="B83" s="1" t="s">
        <v>707</v>
      </c>
      <c r="C83" s="1" t="s">
        <v>202</v>
      </c>
      <c r="D83" s="1" t="s">
        <v>194</v>
      </c>
      <c r="E83" s="1" t="s">
        <v>203</v>
      </c>
      <c r="F83">
        <v>858.8</v>
      </c>
      <c r="G83" vm="176">
        <f t="shared" si="2"/>
        <v>855.17</v>
      </c>
      <c r="H8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Row],[DistTitle]]&amp;"]")/G83,"")</f>
        <v/>
      </c>
      <c r="I83" s="49">
        <f>IFERROR(CUBEVALUE("ThisWorkbookDataModel","[Measures].[Exp]","[Expenditures].[SchoolYear].["&amp;$N$6&amp;"]","[Expenditures].[DistTitle].["&amp;DistrictBySize[[#This Row],[DistTitle]]&amp;"]")/G83,"")</f>
        <v>17362.719389127309</v>
      </c>
      <c r="J83" s="49" t="e">
        <f t="shared" si="3"/>
        <v>#N/A</v>
      </c>
      <c r="K83" s="51" t="e">
        <f>IF(G83="",NA(),IF(DistrictBySize[[#This Row],[DistrictGroupTitle]]=$N$2,IF($N$7="All Programs",I83,H83),NA()))</f>
        <v>#N/A</v>
      </c>
    </row>
    <row r="84" spans="1:11" x14ac:dyDescent="0.25">
      <c r="A84" s="1" t="s">
        <v>706</v>
      </c>
      <c r="B84" s="1" t="s">
        <v>707</v>
      </c>
      <c r="C84" s="1" t="s">
        <v>468</v>
      </c>
      <c r="D84" s="1" t="s">
        <v>219</v>
      </c>
      <c r="E84" s="1" t="s">
        <v>469</v>
      </c>
      <c r="F84">
        <v>6966.38</v>
      </c>
      <c r="G84" vm="328">
        <f t="shared" si="2"/>
        <v>7050.76</v>
      </c>
      <c r="H8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Row],[DistTitle]]&amp;"]")/G84,"")</f>
        <v/>
      </c>
      <c r="I84" s="49">
        <f>IFERROR(CUBEVALUE("ThisWorkbookDataModel","[Measures].[Exp]","[Expenditures].[SchoolYear].["&amp;$N$6&amp;"]","[Expenditures].[DistTitle].["&amp;DistrictBySize[[#This Row],[DistTitle]]&amp;"]")/G84,"")</f>
        <v>20315.519359615133</v>
      </c>
      <c r="J84" s="49" t="e">
        <f t="shared" si="3"/>
        <v>#N/A</v>
      </c>
      <c r="K84" s="51" t="e">
        <f>IF(G84="",NA(),IF(DistrictBySize[[#This Row],[DistrictGroupTitle]]=$N$2,IF($N$7="All Programs",I84,H84),NA()))</f>
        <v>#N/A</v>
      </c>
    </row>
    <row r="85" spans="1:11" x14ac:dyDescent="0.25">
      <c r="A85" s="1" t="s">
        <v>706</v>
      </c>
      <c r="B85" s="1" t="s">
        <v>707</v>
      </c>
      <c r="C85" s="1" t="s">
        <v>546</v>
      </c>
      <c r="D85" s="1" t="s">
        <v>194</v>
      </c>
      <c r="E85" s="1" t="s">
        <v>547</v>
      </c>
      <c r="F85">
        <v>873.86</v>
      </c>
      <c r="G85" vm="232">
        <f t="shared" si="2"/>
        <v>869.87</v>
      </c>
      <c r="H8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Row],[DistTitle]]&amp;"]")/G85,"")</f>
        <v/>
      </c>
      <c r="I85" s="49">
        <f>IFERROR(CUBEVALUE("ThisWorkbookDataModel","[Measures].[Exp]","[Expenditures].[SchoolYear].["&amp;$N$6&amp;"]","[Expenditures].[DistTitle].["&amp;DistrictBySize[[#This Row],[DistTitle]]&amp;"]")/G85,"")</f>
        <v>16066.955165714417</v>
      </c>
      <c r="J85" s="49" t="e">
        <f t="shared" si="3"/>
        <v>#N/A</v>
      </c>
      <c r="K85" s="51" t="e">
        <f>IF(G85="",NA(),IF(DistrictBySize[[#This Row],[DistrictGroupTitle]]=$N$2,IF($N$7="All Programs",I85,H85),NA()))</f>
        <v>#N/A</v>
      </c>
    </row>
    <row r="86" spans="1:11" x14ac:dyDescent="0.25">
      <c r="A86" s="1" t="s">
        <v>706</v>
      </c>
      <c r="B86" s="1" t="s">
        <v>707</v>
      </c>
      <c r="C86" s="1" t="s">
        <v>170</v>
      </c>
      <c r="D86" s="1" t="s">
        <v>12</v>
      </c>
      <c r="E86" s="1" t="s">
        <v>171</v>
      </c>
      <c r="F86">
        <v>116.96</v>
      </c>
      <c r="G86" vm="174">
        <f t="shared" si="2"/>
        <v>111.18</v>
      </c>
      <c r="H8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Row],[DistTitle]]&amp;"]")/G86,"")</f>
        <v/>
      </c>
      <c r="I86" s="49">
        <f>IFERROR(CUBEVALUE("ThisWorkbookDataModel","[Measures].[Exp]","[Expenditures].[SchoolYear].["&amp;$N$6&amp;"]","[Expenditures].[DistTitle].["&amp;DistrictBySize[[#This Row],[DistTitle]]&amp;"]")/G86,"")</f>
        <v>32052.3889188703</v>
      </c>
      <c r="J86" s="49" t="e">
        <f t="shared" si="3"/>
        <v>#N/A</v>
      </c>
      <c r="K86" s="51" t="e">
        <f>IF(G86="",NA(),IF(DistrictBySize[[#This Row],[DistrictGroupTitle]]=$N$2,IF($N$7="All Programs",I86,H86),NA()))</f>
        <v>#N/A</v>
      </c>
    </row>
    <row r="87" spans="1:11" x14ac:dyDescent="0.25">
      <c r="A87" s="1" t="s">
        <v>706</v>
      </c>
      <c r="B87" s="1" t="s">
        <v>707</v>
      </c>
      <c r="C87" s="1" t="s">
        <v>388</v>
      </c>
      <c r="D87" s="1" t="s">
        <v>183</v>
      </c>
      <c r="E87" s="1" t="s">
        <v>389</v>
      </c>
      <c r="F87">
        <v>55.4</v>
      </c>
      <c r="G87" vm="314">
        <f t="shared" si="2"/>
        <v>61.6</v>
      </c>
      <c r="H8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Row],[DistTitle]]&amp;"]")/G87,"")</f>
        <v/>
      </c>
      <c r="I87" s="49">
        <f>IFERROR(CUBEVALUE("ThisWorkbookDataModel","[Measures].[Exp]","[Expenditures].[SchoolYear].["&amp;$N$6&amp;"]","[Expenditures].[DistTitle].["&amp;DistrictBySize[[#This Row],[DistTitle]]&amp;"]")/G87,"")</f>
        <v>47010.148701298705</v>
      </c>
      <c r="J87" s="49" t="e">
        <f t="shared" si="3"/>
        <v>#N/A</v>
      </c>
      <c r="K87" s="51" t="e">
        <f>IF(G87="",NA(),IF(DistrictBySize[[#This Row],[DistrictGroupTitle]]=$N$2,IF($N$7="All Programs",I87,H87),NA()))</f>
        <v>#N/A</v>
      </c>
    </row>
    <row r="88" spans="1:11" x14ac:dyDescent="0.25">
      <c r="A88" s="1" t="s">
        <v>706</v>
      </c>
      <c r="B88" s="1" t="s">
        <v>707</v>
      </c>
      <c r="C88" s="1" t="s">
        <v>394</v>
      </c>
      <c r="D88" s="1" t="s">
        <v>191</v>
      </c>
      <c r="E88" s="1" t="s">
        <v>395</v>
      </c>
      <c r="F88">
        <v>2950.14</v>
      </c>
      <c r="G88" vm="386">
        <f t="shared" si="2"/>
        <v>2934.26</v>
      </c>
      <c r="H8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Row],[DistTitle]]&amp;"]")/G88,"")</f>
        <v/>
      </c>
      <c r="I88" s="49">
        <f>IFERROR(CUBEVALUE("ThisWorkbookDataModel","[Measures].[Exp]","[Expenditures].[SchoolYear].["&amp;$N$6&amp;"]","[Expenditures].[DistTitle].["&amp;DistrictBySize[[#This Row],[DistTitle]]&amp;"]")/G88,"")</f>
        <v>14047.657402547828</v>
      </c>
      <c r="J88" s="49" t="e">
        <f t="shared" si="3"/>
        <v>#N/A</v>
      </c>
      <c r="K88" s="51" t="e">
        <f>IF(G88="",NA(),IF(DistrictBySize[[#This Row],[DistrictGroupTitle]]=$N$2,IF($N$7="All Programs",I88,H88),NA()))</f>
        <v>#N/A</v>
      </c>
    </row>
    <row r="89" spans="1:11" x14ac:dyDescent="0.25">
      <c r="A89" s="1" t="s">
        <v>706</v>
      </c>
      <c r="B89" s="1" t="s">
        <v>707</v>
      </c>
      <c r="C89" s="1" t="s">
        <v>290</v>
      </c>
      <c r="D89" s="1" t="s">
        <v>194</v>
      </c>
      <c r="E89" s="1" t="s">
        <v>291</v>
      </c>
      <c r="F89">
        <v>665.91</v>
      </c>
      <c r="G89" vm="347">
        <f t="shared" si="2"/>
        <v>701.94</v>
      </c>
      <c r="H8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Row],[DistTitle]]&amp;"]")/G89,"")</f>
        <v/>
      </c>
      <c r="I89" s="49">
        <f>IFERROR(CUBEVALUE("ThisWorkbookDataModel","[Measures].[Exp]","[Expenditures].[SchoolYear].["&amp;$N$6&amp;"]","[Expenditures].[DistTitle].["&amp;DistrictBySize[[#This Row],[DistTitle]]&amp;"]")/G89,"")</f>
        <v>19806.959868364815</v>
      </c>
      <c r="J89" s="49" t="e">
        <f t="shared" si="3"/>
        <v>#N/A</v>
      </c>
      <c r="K89" s="51" t="e">
        <f>IF(G89="",NA(),IF(DistrictBySize[[#This Row],[DistrictGroupTitle]]=$N$2,IF($N$7="All Programs",I89,H89),NA()))</f>
        <v>#N/A</v>
      </c>
    </row>
    <row r="90" spans="1:11" x14ac:dyDescent="0.25">
      <c r="A90" s="1" t="s">
        <v>706</v>
      </c>
      <c r="B90" s="1" t="s">
        <v>707</v>
      </c>
      <c r="C90" s="1" t="s">
        <v>642</v>
      </c>
      <c r="D90" s="1" t="s">
        <v>188</v>
      </c>
      <c r="E90" s="1" t="s">
        <v>643</v>
      </c>
      <c r="F90">
        <v>3547.59</v>
      </c>
      <c r="G90" vm="179">
        <f t="shared" si="2"/>
        <v>3573.34</v>
      </c>
      <c r="H9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Row],[DistTitle]]&amp;"]")/G90,"")</f>
        <v/>
      </c>
      <c r="I90" s="49">
        <f>IFERROR(CUBEVALUE("ThisWorkbookDataModel","[Measures].[Exp]","[Expenditures].[SchoolYear].["&amp;$N$6&amp;"]","[Expenditures].[DistTitle].["&amp;DistrictBySize[[#This Row],[DistTitle]]&amp;"]")/G90,"")</f>
        <v>18083.592689192741</v>
      </c>
      <c r="J90" s="49" vm="179">
        <f t="shared" si="3"/>
        <v>3573.34</v>
      </c>
      <c r="K90" s="51">
        <f>IF(G90="",NA(),IF(DistrictBySize[[#This Row],[DistrictGroupTitle]]=$N$2,IF($N$7="All Programs",I90,H90),NA()))</f>
        <v>18083.592689192741</v>
      </c>
    </row>
    <row r="91" spans="1:11" x14ac:dyDescent="0.25">
      <c r="A91" s="1" t="s">
        <v>706</v>
      </c>
      <c r="B91" s="1" t="s">
        <v>707</v>
      </c>
      <c r="C91" s="1" t="s">
        <v>650</v>
      </c>
      <c r="D91" s="1" t="s">
        <v>200</v>
      </c>
      <c r="E91" s="1" t="s">
        <v>651</v>
      </c>
      <c r="F91">
        <v>1380.76</v>
      </c>
      <c r="G91" vm="156">
        <f t="shared" si="2"/>
        <v>1363.53</v>
      </c>
      <c r="H9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Row],[DistTitle]]&amp;"]")/G91,"")</f>
        <v/>
      </c>
      <c r="I91" s="49">
        <f>IFERROR(CUBEVALUE("ThisWorkbookDataModel","[Measures].[Exp]","[Expenditures].[SchoolYear].["&amp;$N$6&amp;"]","[Expenditures].[DistTitle].["&amp;DistrictBySize[[#This Row],[DistTitle]]&amp;"]")/G91,"")</f>
        <v>19535.900559576981</v>
      </c>
      <c r="J91" s="49" t="e">
        <f t="shared" si="3"/>
        <v>#N/A</v>
      </c>
      <c r="K91" s="51" t="e">
        <f>IF(G91="",NA(),IF(DistrictBySize[[#This Row],[DistrictGroupTitle]]=$N$2,IF($N$7="All Programs",I91,H91),NA()))</f>
        <v>#N/A</v>
      </c>
    </row>
    <row r="92" spans="1:11" x14ac:dyDescent="0.25">
      <c r="A92" s="1" t="s">
        <v>706</v>
      </c>
      <c r="B92" s="1" t="s">
        <v>707</v>
      </c>
      <c r="C92" s="1" t="s">
        <v>528</v>
      </c>
      <c r="D92" s="1" t="s">
        <v>191</v>
      </c>
      <c r="E92" s="1" t="s">
        <v>529</v>
      </c>
      <c r="F92">
        <v>2230.87</v>
      </c>
      <c r="G92" vm="221">
        <f t="shared" si="2"/>
        <v>2249.64</v>
      </c>
      <c r="H9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Row],[DistTitle]]&amp;"]")/G92,"")</f>
        <v/>
      </c>
      <c r="I92" s="49">
        <f>IFERROR(CUBEVALUE("ThisWorkbookDataModel","[Measures].[Exp]","[Expenditures].[SchoolYear].["&amp;$N$6&amp;"]","[Expenditures].[DistTitle].["&amp;DistrictBySize[[#This Row],[DistTitle]]&amp;"]")/G92,"")</f>
        <v>18360.993812343313</v>
      </c>
      <c r="J92" s="49" t="e">
        <f t="shared" si="3"/>
        <v>#N/A</v>
      </c>
      <c r="K92" s="51" t="e">
        <f>IF(G92="",NA(),IF(DistrictBySize[[#This Row],[DistrictGroupTitle]]=$N$2,IF($N$7="All Programs",I92,H92),NA()))</f>
        <v>#N/A</v>
      </c>
    </row>
    <row r="93" spans="1:11" x14ac:dyDescent="0.25">
      <c r="A93" s="1" t="s">
        <v>706</v>
      </c>
      <c r="B93" s="1" t="s">
        <v>707</v>
      </c>
      <c r="C93" s="1" t="s">
        <v>108</v>
      </c>
      <c r="D93" s="1" t="s">
        <v>12</v>
      </c>
      <c r="E93" s="1" t="s">
        <v>109</v>
      </c>
      <c r="F93">
        <v>223.88</v>
      </c>
      <c r="G93" vm="312">
        <f t="shared" si="2"/>
        <v>233.2</v>
      </c>
      <c r="H9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Row],[DistTitle]]&amp;"]")/G93,"")</f>
        <v/>
      </c>
      <c r="I93" s="49">
        <f>IFERROR(CUBEVALUE("ThisWorkbookDataModel","[Measures].[Exp]","[Expenditures].[SchoolYear].["&amp;$N$6&amp;"]","[Expenditures].[DistTitle].["&amp;DistrictBySize[[#This Row],[DistTitle]]&amp;"]")/G93,"")</f>
        <v>18232.256217838767</v>
      </c>
      <c r="J93" s="49" t="e">
        <f t="shared" si="3"/>
        <v>#N/A</v>
      </c>
      <c r="K93" s="51" t="e">
        <f>IF(G93="",NA(),IF(DistrictBySize[[#This Row],[DistrictGroupTitle]]=$N$2,IF($N$7="All Programs",I93,H93),NA()))</f>
        <v>#N/A</v>
      </c>
    </row>
    <row r="94" spans="1:11" x14ac:dyDescent="0.25">
      <c r="A94" s="1" t="s">
        <v>706</v>
      </c>
      <c r="B94" s="1" t="s">
        <v>707</v>
      </c>
      <c r="C94" s="1" t="s">
        <v>536</v>
      </c>
      <c r="D94" s="1" t="s">
        <v>183</v>
      </c>
      <c r="E94" s="1" t="s">
        <v>537</v>
      </c>
      <c r="F94">
        <v>44.2</v>
      </c>
      <c r="G94" vm="186">
        <f t="shared" si="2"/>
        <v>37.6</v>
      </c>
      <c r="H9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Row],[DistTitle]]&amp;"]")/G94,"")</f>
        <v/>
      </c>
      <c r="I94" s="49">
        <f>IFERROR(CUBEVALUE("ThisWorkbookDataModel","[Measures].[Exp]","[Expenditures].[SchoolYear].["&amp;$N$6&amp;"]","[Expenditures].[DistTitle].["&amp;DistrictBySize[[#This Row],[DistTitle]]&amp;"]")/G94,"")</f>
        <v>24338.920478723401</v>
      </c>
      <c r="J94" s="49" t="e">
        <f t="shared" si="3"/>
        <v>#N/A</v>
      </c>
      <c r="K94" s="51" t="e">
        <f>IF(G94="",NA(),IF(DistrictBySize[[#This Row],[DistrictGroupTitle]]=$N$2,IF($N$7="All Programs",I94,H94),NA()))</f>
        <v>#N/A</v>
      </c>
    </row>
    <row r="95" spans="1:11" x14ac:dyDescent="0.25">
      <c r="A95" s="1" t="s">
        <v>706</v>
      </c>
      <c r="B95" s="1" t="s">
        <v>707</v>
      </c>
      <c r="C95" s="1" t="s">
        <v>68</v>
      </c>
      <c r="D95" s="1" t="s">
        <v>12</v>
      </c>
      <c r="E95" s="1" t="s">
        <v>69</v>
      </c>
      <c r="F95">
        <v>127</v>
      </c>
      <c r="G95" vm="396">
        <f t="shared" si="2"/>
        <v>150.79</v>
      </c>
      <c r="H9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Row],[DistTitle]]&amp;"]")/G95,"")</f>
        <v/>
      </c>
      <c r="I95" s="49">
        <f>IFERROR(CUBEVALUE("ThisWorkbookDataModel","[Measures].[Exp]","[Expenditures].[SchoolYear].["&amp;$N$6&amp;"]","[Expenditures].[DistTitle].["&amp;DistrictBySize[[#This Row],[DistTitle]]&amp;"]")/G95,"")</f>
        <v>41513.362689833542</v>
      </c>
      <c r="J95" s="49" t="e">
        <f t="shared" si="3"/>
        <v>#N/A</v>
      </c>
      <c r="K95" s="51" t="e">
        <f>IF(G95="",NA(),IF(DistrictBySize[[#This Row],[DistrictGroupTitle]]=$N$2,IF($N$7="All Programs",I95,H95),NA()))</f>
        <v>#N/A</v>
      </c>
    </row>
    <row r="96" spans="1:11" x14ac:dyDescent="0.25">
      <c r="A96" s="1" t="s">
        <v>706</v>
      </c>
      <c r="B96" s="1" t="s">
        <v>707</v>
      </c>
      <c r="C96" s="1" t="s">
        <v>28</v>
      </c>
      <c r="D96" s="1" t="s">
        <v>12</v>
      </c>
      <c r="E96" s="1" t="s">
        <v>29</v>
      </c>
      <c r="F96">
        <v>163.22</v>
      </c>
      <c r="G96" vm="224">
        <f t="shared" si="2"/>
        <v>167.7</v>
      </c>
      <c r="H9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Row],[DistTitle]]&amp;"]")/G96,"")</f>
        <v/>
      </c>
      <c r="I96" s="49">
        <f>IFERROR(CUBEVALUE("ThisWorkbookDataModel","[Measures].[Exp]","[Expenditures].[SchoolYear].["&amp;$N$6&amp;"]","[Expenditures].[DistTitle].["&amp;DistrictBySize[[#This Row],[DistTitle]]&amp;"]")/G96,"")</f>
        <v>17289.029695885514</v>
      </c>
      <c r="J96" s="49" t="e">
        <f t="shared" si="3"/>
        <v>#N/A</v>
      </c>
      <c r="K96" s="51" t="e">
        <f>IF(G96="",NA(),IF(DistrictBySize[[#This Row],[DistrictGroupTitle]]=$N$2,IF($N$7="All Programs",I96,H96),NA()))</f>
        <v>#N/A</v>
      </c>
    </row>
    <row r="97" spans="1:11" x14ac:dyDescent="0.25">
      <c r="A97" s="1" t="s">
        <v>706</v>
      </c>
      <c r="B97" s="1" t="s">
        <v>707</v>
      </c>
      <c r="C97" s="1" t="s">
        <v>588</v>
      </c>
      <c r="D97" s="1" t="s">
        <v>194</v>
      </c>
      <c r="E97" s="1" t="s">
        <v>589</v>
      </c>
      <c r="F97">
        <v>577.11</v>
      </c>
      <c r="G97" vm="191">
        <f t="shared" si="2"/>
        <v>567.22</v>
      </c>
      <c r="H9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Row],[DistTitle]]&amp;"]")/G97,"")</f>
        <v/>
      </c>
      <c r="I97" s="49">
        <f>IFERROR(CUBEVALUE("ThisWorkbookDataModel","[Measures].[Exp]","[Expenditures].[SchoolYear].["&amp;$N$6&amp;"]","[Expenditures].[DistTitle].["&amp;DistrictBySize[[#This Row],[DistTitle]]&amp;"]")/G97,"")</f>
        <v>20493.652833115899</v>
      </c>
      <c r="J97" s="49" t="e">
        <f t="shared" si="3"/>
        <v>#N/A</v>
      </c>
      <c r="K97" s="51" t="e">
        <f>IF(G97="",NA(),IF(DistrictBySize[[#This Row],[DistrictGroupTitle]]=$N$2,IF($N$7="All Programs",I97,H97),NA()))</f>
        <v>#N/A</v>
      </c>
    </row>
    <row r="98" spans="1:11" x14ac:dyDescent="0.25">
      <c r="A98" s="1" t="s">
        <v>706</v>
      </c>
      <c r="B98" s="1" t="s">
        <v>707</v>
      </c>
      <c r="C98" s="1" t="s">
        <v>104</v>
      </c>
      <c r="D98" s="1" t="s">
        <v>12</v>
      </c>
      <c r="E98" s="1" t="s">
        <v>105</v>
      </c>
      <c r="F98">
        <v>115.14</v>
      </c>
      <c r="G98" vm="285">
        <f t="shared" si="2"/>
        <v>111.28</v>
      </c>
      <c r="H9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Row],[DistTitle]]&amp;"]")/G98,"")</f>
        <v/>
      </c>
      <c r="I98" s="49">
        <f>IFERROR(CUBEVALUE("ThisWorkbookDataModel","[Measures].[Exp]","[Expenditures].[SchoolYear].["&amp;$N$6&amp;"]","[Expenditures].[DistTitle].["&amp;DistrictBySize[[#This Row],[DistTitle]]&amp;"]")/G98,"")</f>
        <v>34968.517523364477</v>
      </c>
      <c r="J98" s="49" t="e">
        <f t="shared" si="3"/>
        <v>#N/A</v>
      </c>
      <c r="K98" s="51" t="e">
        <f>IF(G98="",NA(),IF(DistrictBySize[[#This Row],[DistrictGroupTitle]]=$N$2,IF($N$7="All Programs",I98,H98),NA()))</f>
        <v>#N/A</v>
      </c>
    </row>
    <row r="99" spans="1:11" x14ac:dyDescent="0.25">
      <c r="A99" s="1" t="s">
        <v>706</v>
      </c>
      <c r="B99" s="1" t="s">
        <v>707</v>
      </c>
      <c r="C99" s="1" t="s">
        <v>648</v>
      </c>
      <c r="D99" s="1" t="s">
        <v>200</v>
      </c>
      <c r="E99" s="1" t="s">
        <v>649</v>
      </c>
      <c r="F99">
        <v>1054.1300000000001</v>
      </c>
      <c r="G99" vm="130">
        <f t="shared" si="2"/>
        <v>1081.8800000000001</v>
      </c>
      <c r="H9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Row],[DistTitle]]&amp;"]")/G99,"")</f>
        <v/>
      </c>
      <c r="I99" s="49">
        <f>IFERROR(CUBEVALUE("ThisWorkbookDataModel","[Measures].[Exp]","[Expenditures].[SchoolYear].["&amp;$N$6&amp;"]","[Expenditures].[DistTitle].["&amp;DistrictBySize[[#This Row],[DistTitle]]&amp;"]")/G99,"")</f>
        <v>17958.364162384001</v>
      </c>
      <c r="J99" s="49" t="e">
        <f t="shared" si="3"/>
        <v>#N/A</v>
      </c>
      <c r="K99" s="51" t="e">
        <f>IF(G99="",NA(),IF(DistrictBySize[[#This Row],[DistrictGroupTitle]]=$N$2,IF($N$7="All Programs",I99,H99),NA()))</f>
        <v>#N/A</v>
      </c>
    </row>
    <row r="100" spans="1:11" x14ac:dyDescent="0.25">
      <c r="A100" s="1" t="s">
        <v>706</v>
      </c>
      <c r="B100" s="1" t="s">
        <v>707</v>
      </c>
      <c r="C100" s="1" t="s">
        <v>330</v>
      </c>
      <c r="D100" s="1" t="s">
        <v>197</v>
      </c>
      <c r="E100" s="1" t="s">
        <v>331</v>
      </c>
      <c r="F100">
        <v>17623.509999999998</v>
      </c>
      <c r="G100" vm="394">
        <f t="shared" si="2"/>
        <v>17602.64</v>
      </c>
      <c r="H10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Row],[DistTitle]]&amp;"]")/G100,"")</f>
        <v/>
      </c>
      <c r="I100" s="49">
        <f>IFERROR(CUBEVALUE("ThisWorkbookDataModel","[Measures].[Exp]","[Expenditures].[SchoolYear].["&amp;$N$6&amp;"]","[Expenditures].[DistTitle].["&amp;DistrictBySize[[#This Row],[DistTitle]]&amp;"]")/G100,"")</f>
        <v>21814.469148945835</v>
      </c>
      <c r="J100" s="49" t="e">
        <f t="shared" si="3"/>
        <v>#N/A</v>
      </c>
      <c r="K100" s="51" t="e">
        <f>IF(G100="",NA(),IF(DistrictBySize[[#This Row],[DistrictGroupTitle]]=$N$2,IF($N$7="All Programs",I100,H100),NA()))</f>
        <v>#N/A</v>
      </c>
    </row>
    <row r="101" spans="1:11" x14ac:dyDescent="0.25">
      <c r="A101" s="1" t="s">
        <v>706</v>
      </c>
      <c r="B101" s="1" t="s">
        <v>707</v>
      </c>
      <c r="C101" s="1" t="s">
        <v>230</v>
      </c>
      <c r="D101" s="1" t="s">
        <v>191</v>
      </c>
      <c r="E101" s="1" t="s">
        <v>231</v>
      </c>
      <c r="F101">
        <v>2072.96</v>
      </c>
      <c r="G101" vm="108">
        <f t="shared" si="2"/>
        <v>2049.17</v>
      </c>
      <c r="H10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Row],[DistTitle]]&amp;"]")/G101,"")</f>
        <v/>
      </c>
      <c r="I101" s="49">
        <f>IFERROR(CUBEVALUE("ThisWorkbookDataModel","[Measures].[Exp]","[Expenditures].[SchoolYear].["&amp;$N$6&amp;"]","[Expenditures].[DistTitle].["&amp;DistrictBySize[[#This Row],[DistTitle]]&amp;"]")/G101,"")</f>
        <v>16064.239862968909</v>
      </c>
      <c r="J101" s="49" t="e">
        <f t="shared" si="3"/>
        <v>#N/A</v>
      </c>
      <c r="K101" s="51" t="e">
        <f>IF(G101="",NA(),IF(DistrictBySize[[#This Row],[DistrictGroupTitle]]=$N$2,IF($N$7="All Programs",I101,H101),NA()))</f>
        <v>#N/A</v>
      </c>
    </row>
    <row r="102" spans="1:11" x14ac:dyDescent="0.25">
      <c r="A102" s="1" t="s">
        <v>706</v>
      </c>
      <c r="B102" s="1" t="s">
        <v>707</v>
      </c>
      <c r="C102" s="1" t="s">
        <v>110</v>
      </c>
      <c r="D102" s="1" t="s">
        <v>12</v>
      </c>
      <c r="E102" s="1" t="s">
        <v>111</v>
      </c>
      <c r="F102">
        <v>324.8</v>
      </c>
      <c r="G102" vm="340">
        <f t="shared" si="2"/>
        <v>321.77999999999997</v>
      </c>
      <c r="H10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Row],[DistTitle]]&amp;"]")/G102,"")</f>
        <v/>
      </c>
      <c r="I102" s="49">
        <f>IFERROR(CUBEVALUE("ThisWorkbookDataModel","[Measures].[Exp]","[Expenditures].[SchoolYear].["&amp;$N$6&amp;"]","[Expenditures].[DistTitle].["&amp;DistrictBySize[[#This Row],[DistTitle]]&amp;"]")/G102,"")</f>
        <v>25414.73500528311</v>
      </c>
      <c r="J102" s="49" t="e">
        <f t="shared" si="3"/>
        <v>#N/A</v>
      </c>
      <c r="K102" s="51" t="e">
        <f>IF(G102="",NA(),IF(DistrictBySize[[#This Row],[DistrictGroupTitle]]=$N$2,IF($N$7="All Programs",I102,H102),NA()))</f>
        <v>#N/A</v>
      </c>
    </row>
    <row r="103" spans="1:11" x14ac:dyDescent="0.25">
      <c r="A103" s="1" t="s">
        <v>706</v>
      </c>
      <c r="B103" s="1" t="s">
        <v>707</v>
      </c>
      <c r="C103" s="1" t="s">
        <v>294</v>
      </c>
      <c r="D103" s="1" t="s">
        <v>200</v>
      </c>
      <c r="E103" s="1" t="s">
        <v>295</v>
      </c>
      <c r="F103">
        <v>1574.46</v>
      </c>
      <c r="G103" vm="223">
        <f t="shared" si="2"/>
        <v>1591.23</v>
      </c>
      <c r="H10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Row],[DistTitle]]&amp;"]")/G103,"")</f>
        <v/>
      </c>
      <c r="I103" s="49">
        <f>IFERROR(CUBEVALUE("ThisWorkbookDataModel","[Measures].[Exp]","[Expenditures].[SchoolYear].["&amp;$N$6&amp;"]","[Expenditures].[DistTitle].["&amp;DistrictBySize[[#This Row],[DistTitle]]&amp;"]")/G103,"")</f>
        <v>20107.764936558513</v>
      </c>
      <c r="J103" s="49" t="e">
        <f t="shared" si="3"/>
        <v>#N/A</v>
      </c>
      <c r="K103" s="51" t="e">
        <f>IF(G103="",NA(),IF(DistrictBySize[[#This Row],[DistrictGroupTitle]]=$N$2,IF($N$7="All Programs",I103,H103),NA()))</f>
        <v>#N/A</v>
      </c>
    </row>
    <row r="104" spans="1:11" x14ac:dyDescent="0.25">
      <c r="A104" s="1" t="s">
        <v>706</v>
      </c>
      <c r="B104" s="1" t="s">
        <v>707</v>
      </c>
      <c r="C104" s="1" t="s">
        <v>70</v>
      </c>
      <c r="D104" s="1" t="s">
        <v>12</v>
      </c>
      <c r="E104" s="1" t="s">
        <v>71</v>
      </c>
      <c r="F104">
        <v>498.6</v>
      </c>
      <c r="G104" vm="335">
        <f t="shared" si="2"/>
        <v>482.1</v>
      </c>
      <c r="H10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Row],[DistTitle]]&amp;"]")/G104,"")</f>
        <v/>
      </c>
      <c r="I104" s="49">
        <f>IFERROR(CUBEVALUE("ThisWorkbookDataModel","[Measures].[Exp]","[Expenditures].[SchoolYear].["&amp;$N$6&amp;"]","[Expenditures].[DistTitle].["&amp;DistrictBySize[[#This Row],[DistTitle]]&amp;"]")/G104,"")</f>
        <v>19909.800518564611</v>
      </c>
      <c r="J104" s="49" t="e">
        <f t="shared" si="3"/>
        <v>#N/A</v>
      </c>
      <c r="K104" s="51" t="e">
        <f>IF(G104="",NA(),IF(DistrictBySize[[#This Row],[DistrictGroupTitle]]=$N$2,IF($N$7="All Programs",I104,H104),NA()))</f>
        <v>#N/A</v>
      </c>
    </row>
    <row r="105" spans="1:11" x14ac:dyDescent="0.25">
      <c r="A105" s="1" t="s">
        <v>706</v>
      </c>
      <c r="B105" s="1" t="s">
        <v>707</v>
      </c>
      <c r="C105" s="1" t="s">
        <v>72</v>
      </c>
      <c r="D105" s="1" t="s">
        <v>12</v>
      </c>
      <c r="E105" s="1" t="s">
        <v>73</v>
      </c>
      <c r="F105">
        <v>389</v>
      </c>
      <c r="G105" vm="370">
        <f t="shared" si="2"/>
        <v>311.60000000000002</v>
      </c>
      <c r="H10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Row],[DistTitle]]&amp;"]")/G105,"")</f>
        <v/>
      </c>
      <c r="I105" s="49">
        <f>IFERROR(CUBEVALUE("ThisWorkbookDataModel","[Measures].[Exp]","[Expenditures].[SchoolYear].["&amp;$N$6&amp;"]","[Expenditures].[DistTitle].["&amp;DistrictBySize[[#This Row],[DistTitle]]&amp;"]")/G105,"")</f>
        <v>18602.522207958922</v>
      </c>
      <c r="J105" s="49" t="e">
        <f t="shared" si="3"/>
        <v>#N/A</v>
      </c>
      <c r="K105" s="51" t="e">
        <f>IF(G105="",NA(),IF(DistrictBySize[[#This Row],[DistrictGroupTitle]]=$N$2,IF($N$7="All Programs",I105,H105),NA()))</f>
        <v>#N/A</v>
      </c>
    </row>
    <row r="106" spans="1:11" x14ac:dyDescent="0.25">
      <c r="A106" s="1" t="s">
        <v>706</v>
      </c>
      <c r="B106" s="1" t="s">
        <v>707</v>
      </c>
      <c r="C106" s="1" t="s">
        <v>76</v>
      </c>
      <c r="D106" s="1" t="s">
        <v>12</v>
      </c>
      <c r="E106" s="1" t="s">
        <v>77</v>
      </c>
      <c r="F106">
        <v>208.2</v>
      </c>
      <c r="G106" vm="260">
        <f t="shared" si="2"/>
        <v>124.4</v>
      </c>
      <c r="H10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Row],[DistTitle]]&amp;"]")/G106,"")</f>
        <v/>
      </c>
      <c r="I106" s="49">
        <f>IFERROR(CUBEVALUE("ThisWorkbookDataModel","[Measures].[Exp]","[Expenditures].[SchoolYear].["&amp;$N$6&amp;"]","[Expenditures].[DistTitle].["&amp;DistrictBySize[[#This Row],[DistTitle]]&amp;"]")/G106,"")</f>
        <v>25787.710048231515</v>
      </c>
      <c r="J106" s="49" t="e">
        <f t="shared" si="3"/>
        <v>#N/A</v>
      </c>
      <c r="K106" s="51" t="e">
        <f>IF(G106="",NA(),IF(DistrictBySize[[#This Row],[DistrictGroupTitle]]=$N$2,IF($N$7="All Programs",I106,H106),NA()))</f>
        <v>#N/A</v>
      </c>
    </row>
    <row r="107" spans="1:11" x14ac:dyDescent="0.25">
      <c r="A107" s="1" t="s">
        <v>706</v>
      </c>
      <c r="B107" s="1" t="s">
        <v>707</v>
      </c>
      <c r="C107" s="1" t="s">
        <v>132</v>
      </c>
      <c r="D107" s="1" t="s">
        <v>12</v>
      </c>
      <c r="E107" s="1" t="s">
        <v>133</v>
      </c>
      <c r="F107">
        <v>230.8</v>
      </c>
      <c r="G107" vm="119">
        <f t="shared" si="2"/>
        <v>250.6</v>
      </c>
      <c r="H10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Row],[DistTitle]]&amp;"]")/G107,"")</f>
        <v/>
      </c>
      <c r="I107" s="49">
        <f>IFERROR(CUBEVALUE("ThisWorkbookDataModel","[Measures].[Exp]","[Expenditures].[SchoolYear].["&amp;$N$6&amp;"]","[Expenditures].[DistTitle].["&amp;DistrictBySize[[#This Row],[DistTitle]]&amp;"]")/G107,"")</f>
        <v>21390.456624102153</v>
      </c>
      <c r="J107" s="49" t="e">
        <f t="shared" si="3"/>
        <v>#N/A</v>
      </c>
      <c r="K107" s="51" t="e">
        <f>IF(G107="",NA(),IF(DistrictBySize[[#This Row],[DistrictGroupTitle]]=$N$2,IF($N$7="All Programs",I107,H107),NA()))</f>
        <v>#N/A</v>
      </c>
    </row>
    <row r="108" spans="1:11" x14ac:dyDescent="0.25">
      <c r="A108" s="1" t="s">
        <v>706</v>
      </c>
      <c r="B108" s="1" t="s">
        <v>707</v>
      </c>
      <c r="C108" s="1" t="s">
        <v>40</v>
      </c>
      <c r="D108" s="1" t="s">
        <v>12</v>
      </c>
      <c r="E108" s="1" t="s">
        <v>41</v>
      </c>
      <c r="F108">
        <v>186.47</v>
      </c>
      <c r="G108" vm="392">
        <f t="shared" si="2"/>
        <v>184.6</v>
      </c>
      <c r="H10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Row],[DistTitle]]&amp;"]")/G108,"")</f>
        <v/>
      </c>
      <c r="I108" s="49">
        <f>IFERROR(CUBEVALUE("ThisWorkbookDataModel","[Measures].[Exp]","[Expenditures].[SchoolYear].["&amp;$N$6&amp;"]","[Expenditures].[DistTitle].["&amp;DistrictBySize[[#This Row],[DistTitle]]&amp;"]")/G108,"")</f>
        <v>36725.616684723725</v>
      </c>
      <c r="J108" s="49" t="e">
        <f t="shared" si="3"/>
        <v>#N/A</v>
      </c>
      <c r="K108" s="51" t="e">
        <f>IF(G108="",NA(),IF(DistrictBySize[[#This Row],[DistrictGroupTitle]]=$N$2,IF($N$7="All Programs",I108,H108),NA()))</f>
        <v>#N/A</v>
      </c>
    </row>
    <row r="109" spans="1:11" x14ac:dyDescent="0.25">
      <c r="A109" s="1" t="s">
        <v>706</v>
      </c>
      <c r="B109" s="1" t="s">
        <v>707</v>
      </c>
      <c r="C109" s="1" t="s">
        <v>518</v>
      </c>
      <c r="D109" s="1" t="s">
        <v>183</v>
      </c>
      <c r="E109" s="1" t="s">
        <v>519</v>
      </c>
      <c r="F109">
        <v>34.18</v>
      </c>
      <c r="G109" vm="206">
        <f t="shared" si="2"/>
        <v>23.98</v>
      </c>
      <c r="H10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Row],[DistTitle]]&amp;"]")/G109,"")</f>
        <v/>
      </c>
      <c r="I109" s="49">
        <f>IFERROR(CUBEVALUE("ThisWorkbookDataModel","[Measures].[Exp]","[Expenditures].[SchoolYear].["&amp;$N$6&amp;"]","[Expenditures].[DistTitle].["&amp;DistrictBySize[[#This Row],[DistTitle]]&amp;"]")/G109,"")</f>
        <v>40338.714345287735</v>
      </c>
      <c r="J109" s="49" t="e">
        <f t="shared" si="3"/>
        <v>#N/A</v>
      </c>
      <c r="K109" s="51" t="e">
        <f>IF(G109="",NA(),IF(DistrictBySize[[#This Row],[DistrictGroupTitle]]=$N$2,IF($N$7="All Programs",I109,H109),NA()))</f>
        <v>#N/A</v>
      </c>
    </row>
    <row r="110" spans="1:11" x14ac:dyDescent="0.25">
      <c r="A110" s="1" t="s">
        <v>706</v>
      </c>
      <c r="B110" s="1" t="s">
        <v>707</v>
      </c>
      <c r="C110" s="1" t="s">
        <v>350</v>
      </c>
      <c r="D110" s="1" t="s">
        <v>197</v>
      </c>
      <c r="E110" s="1" t="s">
        <v>351</v>
      </c>
      <c r="F110">
        <v>18774.419999999998</v>
      </c>
      <c r="G110" vm="273">
        <f t="shared" si="2"/>
        <v>19103.88</v>
      </c>
      <c r="H11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Row],[DistTitle]]&amp;"]")/G110,"")</f>
        <v/>
      </c>
      <c r="I110" s="49">
        <f>IFERROR(CUBEVALUE("ThisWorkbookDataModel","[Measures].[Exp]","[Expenditures].[SchoolYear].["&amp;$N$6&amp;"]","[Expenditures].[DistTitle].["&amp;DistrictBySize[[#This Row],[DistTitle]]&amp;"]")/G110,"")</f>
        <v>18724.882827990961</v>
      </c>
      <c r="J110" s="49" t="e">
        <f t="shared" si="3"/>
        <v>#N/A</v>
      </c>
      <c r="K110" s="51" t="e">
        <f>IF(G110="",NA(),IF(DistrictBySize[[#This Row],[DistrictGroupTitle]]=$N$2,IF($N$7="All Programs",I110,H110),NA()))</f>
        <v>#N/A</v>
      </c>
    </row>
    <row r="111" spans="1:11" x14ac:dyDescent="0.25">
      <c r="A111" s="1" t="s">
        <v>706</v>
      </c>
      <c r="B111" s="1" t="s">
        <v>707</v>
      </c>
      <c r="C111" s="1" t="s">
        <v>276</v>
      </c>
      <c r="D111" s="1" t="s">
        <v>183</v>
      </c>
      <c r="E111" s="1" t="s">
        <v>277</v>
      </c>
      <c r="F111">
        <v>54.2</v>
      </c>
      <c r="G111" vm="113">
        <f t="shared" si="2"/>
        <v>48.51</v>
      </c>
      <c r="H11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Row],[DistTitle]]&amp;"]")/G111,"")</f>
        <v/>
      </c>
      <c r="I111" s="49">
        <f>IFERROR(CUBEVALUE("ThisWorkbookDataModel","[Measures].[Exp]","[Expenditures].[SchoolYear].["&amp;$N$6&amp;"]","[Expenditures].[DistTitle].["&amp;DistrictBySize[[#This Row],[DistTitle]]&amp;"]")/G111,"")</f>
        <v>56670.701504844386</v>
      </c>
      <c r="J111" s="49" t="e">
        <f t="shared" si="3"/>
        <v>#N/A</v>
      </c>
      <c r="K111" s="51" t="e">
        <f>IF(G111="",NA(),IF(DistrictBySize[[#This Row],[DistrictGroupTitle]]=$N$2,IF($N$7="All Programs",I111,H111),NA()))</f>
        <v>#N/A</v>
      </c>
    </row>
    <row r="112" spans="1:11" x14ac:dyDescent="0.25">
      <c r="A112" s="1" t="s">
        <v>706</v>
      </c>
      <c r="B112" s="1" t="s">
        <v>707</v>
      </c>
      <c r="C112" s="1" t="s">
        <v>254</v>
      </c>
      <c r="D112" s="1" t="s">
        <v>200</v>
      </c>
      <c r="E112" s="1" t="s">
        <v>255</v>
      </c>
      <c r="F112">
        <v>1141.25</v>
      </c>
      <c r="G112" vm="257">
        <f t="shared" si="2"/>
        <v>1137.4000000000001</v>
      </c>
      <c r="H11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Row],[DistTitle]]&amp;"]")/G112,"")</f>
        <v/>
      </c>
      <c r="I112" s="49">
        <f>IFERROR(CUBEVALUE("ThisWorkbookDataModel","[Measures].[Exp]","[Expenditures].[SchoolYear].["&amp;$N$6&amp;"]","[Expenditures].[DistTitle].["&amp;DistrictBySize[[#This Row],[DistTitle]]&amp;"]")/G112,"")</f>
        <v>17240.886170212765</v>
      </c>
      <c r="J112" s="49" t="e">
        <f t="shared" si="3"/>
        <v>#N/A</v>
      </c>
      <c r="K112" s="51" t="e">
        <f>IF(G112="",NA(),IF(DistrictBySize[[#This Row],[DistrictGroupTitle]]=$N$2,IF($N$7="All Programs",I112,H112),NA()))</f>
        <v>#N/A</v>
      </c>
    </row>
    <row r="113" spans="1:11" x14ac:dyDescent="0.25">
      <c r="A113" s="1" t="s">
        <v>706</v>
      </c>
      <c r="B113" s="1" t="s">
        <v>707</v>
      </c>
      <c r="C113" s="1" t="s">
        <v>266</v>
      </c>
      <c r="D113" s="1" t="s">
        <v>183</v>
      </c>
      <c r="E113" s="1" t="s">
        <v>267</v>
      </c>
      <c r="F113">
        <v>38.200000000000003</v>
      </c>
      <c r="G113" vm="249">
        <f t="shared" si="2"/>
        <v>43.6</v>
      </c>
      <c r="H11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Row],[DistTitle]]&amp;"]")/G113,"")</f>
        <v/>
      </c>
      <c r="I113" s="49">
        <f>IFERROR(CUBEVALUE("ThisWorkbookDataModel","[Measures].[Exp]","[Expenditures].[SchoolYear].["&amp;$N$6&amp;"]","[Expenditures].[DistTitle].["&amp;DistrictBySize[[#This Row],[DistTitle]]&amp;"]")/G113,"")</f>
        <v>37631.244266055051</v>
      </c>
      <c r="J113" s="49" t="e">
        <f t="shared" si="3"/>
        <v>#N/A</v>
      </c>
      <c r="K113" s="51" t="e">
        <f>IF(G113="",NA(),IF(DistrictBySize[[#This Row],[DistrictGroupTitle]]=$N$2,IF($N$7="All Programs",I113,H113),NA()))</f>
        <v>#N/A</v>
      </c>
    </row>
    <row r="114" spans="1:11" x14ac:dyDescent="0.25">
      <c r="A114" s="1" t="s">
        <v>706</v>
      </c>
      <c r="B114" s="1" t="s">
        <v>707</v>
      </c>
      <c r="C114" s="1" t="s">
        <v>258</v>
      </c>
      <c r="D114" s="1" t="s">
        <v>219</v>
      </c>
      <c r="E114" s="1" t="s">
        <v>259</v>
      </c>
      <c r="F114">
        <v>5048.82</v>
      </c>
      <c r="G114" vm="363">
        <f t="shared" si="2"/>
        <v>5007.09</v>
      </c>
      <c r="H11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Row],[DistTitle]]&amp;"]")/G114,"")</f>
        <v/>
      </c>
      <c r="I114" s="49">
        <f>IFERROR(CUBEVALUE("ThisWorkbookDataModel","[Measures].[Exp]","[Expenditures].[SchoolYear].["&amp;$N$6&amp;"]","[Expenditures].[DistTitle].["&amp;DistrictBySize[[#This Row],[DistTitle]]&amp;"]")/G114,"")</f>
        <v>17255.904816969542</v>
      </c>
      <c r="J114" s="49" t="e">
        <f t="shared" si="3"/>
        <v>#N/A</v>
      </c>
      <c r="K114" s="51" t="e">
        <f>IF(G114="",NA(),IF(DistrictBySize[[#This Row],[DistrictGroupTitle]]=$N$2,IF($N$7="All Programs",I114,H114),NA()))</f>
        <v>#N/A</v>
      </c>
    </row>
    <row r="115" spans="1:11" x14ac:dyDescent="0.25">
      <c r="A115" s="1" t="s">
        <v>706</v>
      </c>
      <c r="B115" s="1" t="s">
        <v>707</v>
      </c>
      <c r="C115" s="1" t="s">
        <v>196</v>
      </c>
      <c r="D115" s="1" t="s">
        <v>197</v>
      </c>
      <c r="E115" s="1" t="s">
        <v>198</v>
      </c>
      <c r="F115">
        <v>18862.88</v>
      </c>
      <c r="G115" vm="272">
        <f t="shared" si="2"/>
        <v>18773.759999999998</v>
      </c>
      <c r="H11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Row],[DistTitle]]&amp;"]")/G115,"")</f>
        <v/>
      </c>
      <c r="I115" s="49">
        <f>IFERROR(CUBEVALUE("ThisWorkbookDataModel","[Measures].[Exp]","[Expenditures].[SchoolYear].["&amp;$N$6&amp;"]","[Expenditures].[DistTitle].["&amp;DistrictBySize[[#This Row],[DistTitle]]&amp;"]")/G115,"")</f>
        <v>16582.011733930762</v>
      </c>
      <c r="J115" s="49" t="e">
        <f t="shared" si="3"/>
        <v>#N/A</v>
      </c>
      <c r="K115" s="51" t="e">
        <f>IF(G115="",NA(),IF(DistrictBySize[[#This Row],[DistrictGroupTitle]]=$N$2,IF($N$7="All Programs",I115,H115),NA()))</f>
        <v>#N/A</v>
      </c>
    </row>
    <row r="116" spans="1:11" x14ac:dyDescent="0.25">
      <c r="A116" s="1" t="s">
        <v>706</v>
      </c>
      <c r="B116" s="1" t="s">
        <v>707</v>
      </c>
      <c r="C116" s="1" t="s">
        <v>356</v>
      </c>
      <c r="D116" s="1" t="s">
        <v>228</v>
      </c>
      <c r="E116" s="1" t="s">
        <v>357</v>
      </c>
      <c r="F116">
        <v>25252.42</v>
      </c>
      <c r="G116" vm="111">
        <f t="shared" si="2"/>
        <v>25353.95</v>
      </c>
      <c r="H11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Row],[DistTitle]]&amp;"]")/G116,"")</f>
        <v/>
      </c>
      <c r="I116" s="49">
        <f>IFERROR(CUBEVALUE("ThisWorkbookDataModel","[Measures].[Exp]","[Expenditures].[SchoolYear].["&amp;$N$6&amp;"]","[Expenditures].[DistTitle].["&amp;DistrictBySize[[#This Row],[DistTitle]]&amp;"]")/G116,"")</f>
        <v>20433.702467268413</v>
      </c>
      <c r="J116" s="49" t="e">
        <f t="shared" si="3"/>
        <v>#N/A</v>
      </c>
      <c r="K116" s="51" t="e">
        <f>IF(G116="",NA(),IF(DistrictBySize[[#This Row],[DistrictGroupTitle]]=$N$2,IF($N$7="All Programs",I116,H116),NA()))</f>
        <v>#N/A</v>
      </c>
    </row>
    <row r="117" spans="1:11" x14ac:dyDescent="0.25">
      <c r="A117" s="1" t="s">
        <v>706</v>
      </c>
      <c r="B117" s="1" t="s">
        <v>707</v>
      </c>
      <c r="C117" s="1" t="s">
        <v>576</v>
      </c>
      <c r="D117" s="1" t="s">
        <v>200</v>
      </c>
      <c r="E117" s="1" t="s">
        <v>577</v>
      </c>
      <c r="F117">
        <v>1080.77</v>
      </c>
      <c r="G117" vm="104">
        <f t="shared" si="2"/>
        <v>1097.3900000000001</v>
      </c>
      <c r="H11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Row],[DistTitle]]&amp;"]")/G117,"")</f>
        <v/>
      </c>
      <c r="I117" s="49">
        <f>IFERROR(CUBEVALUE("ThisWorkbookDataModel","[Measures].[Exp]","[Expenditures].[SchoolYear].["&amp;$N$6&amp;"]","[Expenditures].[DistTitle].["&amp;DistrictBySize[[#This Row],[DistTitle]]&amp;"]")/G117,"")</f>
        <v>16198.104493388859</v>
      </c>
      <c r="J117" s="49" t="e">
        <f t="shared" si="3"/>
        <v>#N/A</v>
      </c>
      <c r="K117" s="51" t="e">
        <f>IF(G117="",NA(),IF(DistrictBySize[[#This Row],[DistrictGroupTitle]]=$N$2,IF($N$7="All Programs",I117,H117),NA()))</f>
        <v>#N/A</v>
      </c>
    </row>
    <row r="118" spans="1:11" x14ac:dyDescent="0.25">
      <c r="A118" s="1" t="s">
        <v>706</v>
      </c>
      <c r="B118" s="1" t="s">
        <v>707</v>
      </c>
      <c r="C118" s="1" t="s">
        <v>199</v>
      </c>
      <c r="D118" s="1" t="s">
        <v>200</v>
      </c>
      <c r="E118" s="1" t="s">
        <v>201</v>
      </c>
      <c r="F118">
        <v>1339.55</v>
      </c>
      <c r="G118" vm="143">
        <f t="shared" si="2"/>
        <v>1359.11</v>
      </c>
      <c r="H11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Row],[DistTitle]]&amp;"]")/G118,"")</f>
        <v/>
      </c>
      <c r="I118" s="49">
        <f>IFERROR(CUBEVALUE("ThisWorkbookDataModel","[Measures].[Exp]","[Expenditures].[SchoolYear].["&amp;$N$6&amp;"]","[Expenditures].[DistTitle].["&amp;DistrictBySize[[#This Row],[DistTitle]]&amp;"]")/G118,"")</f>
        <v>17829.912082171424</v>
      </c>
      <c r="J118" s="49" t="e">
        <f t="shared" si="3"/>
        <v>#N/A</v>
      </c>
      <c r="K118" s="51" t="e">
        <f>IF(G118="",NA(),IF(DistrictBySize[[#This Row],[DistrictGroupTitle]]=$N$2,IF($N$7="All Programs",I118,H118),NA()))</f>
        <v>#N/A</v>
      </c>
    </row>
    <row r="119" spans="1:11" x14ac:dyDescent="0.25">
      <c r="A119" s="1" t="s">
        <v>706</v>
      </c>
      <c r="B119" s="1" t="s">
        <v>707</v>
      </c>
      <c r="C119" s="1" t="s">
        <v>382</v>
      </c>
      <c r="D119" s="1" t="s">
        <v>194</v>
      </c>
      <c r="E119" s="1" t="s">
        <v>383</v>
      </c>
      <c r="F119">
        <v>570.86</v>
      </c>
      <c r="G119" vm="308">
        <f t="shared" si="2"/>
        <v>568.25</v>
      </c>
      <c r="H11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Row],[DistTitle]]&amp;"]")/G119,"")</f>
        <v/>
      </c>
      <c r="I119" s="49">
        <f>IFERROR(CUBEVALUE("ThisWorkbookDataModel","[Measures].[Exp]","[Expenditures].[SchoolYear].["&amp;$N$6&amp;"]","[Expenditures].[DistTitle].["&amp;DistrictBySize[[#This Row],[DistTitle]]&amp;"]")/G119,"")</f>
        <v>19092.620255169379</v>
      </c>
      <c r="J119" s="49" t="e">
        <f t="shared" si="3"/>
        <v>#N/A</v>
      </c>
      <c r="K119" s="51" t="e">
        <f>IF(G119="",NA(),IF(DistrictBySize[[#This Row],[DistrictGroupTitle]]=$N$2,IF($N$7="All Programs",I119,H119),NA()))</f>
        <v>#N/A</v>
      </c>
    </row>
    <row r="120" spans="1:11" x14ac:dyDescent="0.25">
      <c r="A120" s="1" t="s">
        <v>706</v>
      </c>
      <c r="B120" s="1" t="s">
        <v>707</v>
      </c>
      <c r="C120" s="1" t="s">
        <v>390</v>
      </c>
      <c r="D120" s="1" t="s">
        <v>183</v>
      </c>
      <c r="E120" s="1" t="s">
        <v>391</v>
      </c>
      <c r="F120">
        <v>72.23</v>
      </c>
      <c r="G120" vm="341">
        <f t="shared" si="2"/>
        <v>85.85</v>
      </c>
      <c r="H12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Row],[DistTitle]]&amp;"]")/G120,"")</f>
        <v/>
      </c>
      <c r="I120" s="49">
        <f>IFERROR(CUBEVALUE("ThisWorkbookDataModel","[Measures].[Exp]","[Expenditures].[SchoolYear].["&amp;$N$6&amp;"]","[Expenditures].[DistTitle].["&amp;DistrictBySize[[#This Row],[DistTitle]]&amp;"]")/G120,"")</f>
        <v>35726.411182294702</v>
      </c>
      <c r="J120" s="49" t="e">
        <f t="shared" si="3"/>
        <v>#N/A</v>
      </c>
      <c r="K120" s="51" t="e">
        <f>IF(G120="",NA(),IF(DistrictBySize[[#This Row],[DistrictGroupTitle]]=$N$2,IF($N$7="All Programs",I120,H120),NA()))</f>
        <v>#N/A</v>
      </c>
    </row>
    <row r="121" spans="1:11" x14ac:dyDescent="0.25">
      <c r="A121" s="1" t="s">
        <v>706</v>
      </c>
      <c r="B121" s="1" t="s">
        <v>707</v>
      </c>
      <c r="C121" s="1" t="s">
        <v>232</v>
      </c>
      <c r="D121" s="1" t="s">
        <v>200</v>
      </c>
      <c r="E121" s="1" t="s">
        <v>233</v>
      </c>
      <c r="F121">
        <v>1797.4</v>
      </c>
      <c r="G121" vm="185">
        <f t="shared" si="2"/>
        <v>1797.46</v>
      </c>
      <c r="H12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Row],[DistTitle]]&amp;"]")/G121,"")</f>
        <v/>
      </c>
      <c r="I121" s="49">
        <f>IFERROR(CUBEVALUE("ThisWorkbookDataModel","[Measures].[Exp]","[Expenditures].[SchoolYear].["&amp;$N$6&amp;"]","[Expenditures].[DistTitle].["&amp;DistrictBySize[[#This Row],[DistTitle]]&amp;"]")/G121,"")</f>
        <v>16218.378150278728</v>
      </c>
      <c r="J121" s="49" t="e">
        <f t="shared" si="3"/>
        <v>#N/A</v>
      </c>
      <c r="K121" s="51" t="e">
        <f>IF(G121="",NA(),IF(DistrictBySize[[#This Row],[DistrictGroupTitle]]=$N$2,IF($N$7="All Programs",I121,H121),NA()))</f>
        <v>#N/A</v>
      </c>
    </row>
    <row r="122" spans="1:11" x14ac:dyDescent="0.25">
      <c r="A122" s="1" t="s">
        <v>706</v>
      </c>
      <c r="B122" s="1" t="s">
        <v>707</v>
      </c>
      <c r="C122" s="1" t="s">
        <v>494</v>
      </c>
      <c r="D122" s="1" t="s">
        <v>12</v>
      </c>
      <c r="E122" s="1" t="s">
        <v>495</v>
      </c>
      <c r="F122">
        <v>474.55</v>
      </c>
      <c r="G122" vm="287">
        <f t="shared" si="2"/>
        <v>502.44</v>
      </c>
      <c r="H12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Row],[DistTitle]]&amp;"]")/G122,"")</f>
        <v/>
      </c>
      <c r="I122" s="49">
        <f>IFERROR(CUBEVALUE("ThisWorkbookDataModel","[Measures].[Exp]","[Expenditures].[SchoolYear].["&amp;$N$6&amp;"]","[Expenditures].[DistTitle].["&amp;DistrictBySize[[#This Row],[DistTitle]]&amp;"]")/G122,"")</f>
        <v>25993.509234933525</v>
      </c>
      <c r="J122" s="49" t="e">
        <f t="shared" si="3"/>
        <v>#N/A</v>
      </c>
      <c r="K122" s="51" t="e">
        <f>IF(G122="",NA(),IF(DistrictBySize[[#This Row],[DistrictGroupTitle]]=$N$2,IF($N$7="All Programs",I122,H122),NA()))</f>
        <v>#N/A</v>
      </c>
    </row>
    <row r="123" spans="1:11" x14ac:dyDescent="0.25">
      <c r="A123" s="1" t="s">
        <v>706</v>
      </c>
      <c r="B123" s="1" t="s">
        <v>707</v>
      </c>
      <c r="C123" s="1" t="s">
        <v>618</v>
      </c>
      <c r="D123" s="1" t="s">
        <v>183</v>
      </c>
      <c r="E123" s="1" t="s">
        <v>619</v>
      </c>
      <c r="F123">
        <v>75.459999999999994</v>
      </c>
      <c r="G123" vm="115">
        <f t="shared" si="2"/>
        <v>76.739999999999995</v>
      </c>
      <c r="H12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Row],[DistTitle]]&amp;"]")/G123,"")</f>
        <v/>
      </c>
      <c r="I123" s="49">
        <f>IFERROR(CUBEVALUE("ThisWorkbookDataModel","[Measures].[Exp]","[Expenditures].[SchoolYear].["&amp;$N$6&amp;"]","[Expenditures].[DistTitle].["&amp;DistrictBySize[[#This Row],[DistTitle]]&amp;"]")/G123,"")</f>
        <v>43378.627443315097</v>
      </c>
      <c r="J123" s="49" t="e">
        <f t="shared" si="3"/>
        <v>#N/A</v>
      </c>
      <c r="K123" s="51" t="e">
        <f>IF(G123="",NA(),IF(DistrictBySize[[#This Row],[DistrictGroupTitle]]=$N$2,IF($N$7="All Programs",I123,H123),NA()))</f>
        <v>#N/A</v>
      </c>
    </row>
    <row r="124" spans="1:11" x14ac:dyDescent="0.25">
      <c r="A124" s="1" t="s">
        <v>706</v>
      </c>
      <c r="B124" s="1" t="s">
        <v>707</v>
      </c>
      <c r="C124" s="1" t="s">
        <v>212</v>
      </c>
      <c r="D124" s="1" t="s">
        <v>200</v>
      </c>
      <c r="E124" s="1" t="s">
        <v>213</v>
      </c>
      <c r="F124">
        <v>1247.96</v>
      </c>
      <c r="G124" vm="352">
        <f t="shared" si="2"/>
        <v>1270.02</v>
      </c>
      <c r="H12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Row],[DistTitle]]&amp;"]")/G124,"")</f>
        <v/>
      </c>
      <c r="I124" s="49">
        <f>IFERROR(CUBEVALUE("ThisWorkbookDataModel","[Measures].[Exp]","[Expenditures].[SchoolYear].["&amp;$N$6&amp;"]","[Expenditures].[DistTitle].["&amp;DistrictBySize[[#This Row],[DistTitle]]&amp;"]")/G124,"")</f>
        <v>19311.660107714841</v>
      </c>
      <c r="J124" s="49" t="e">
        <f t="shared" si="3"/>
        <v>#N/A</v>
      </c>
      <c r="K124" s="51" t="e">
        <f>IF(G124="",NA(),IF(DistrictBySize[[#This Row],[DistrictGroupTitle]]=$N$2,IF($N$7="All Programs",I124,H124),NA()))</f>
        <v>#N/A</v>
      </c>
    </row>
    <row r="125" spans="1:11" x14ac:dyDescent="0.25">
      <c r="A125" s="1" t="s">
        <v>706</v>
      </c>
      <c r="B125" s="1" t="s">
        <v>707</v>
      </c>
      <c r="C125" s="1" t="s">
        <v>56</v>
      </c>
      <c r="D125" s="1" t="s">
        <v>12</v>
      </c>
      <c r="E125" s="1" t="s">
        <v>57</v>
      </c>
      <c r="F125">
        <v>212.13</v>
      </c>
      <c r="G125" vm="255">
        <f t="shared" si="2"/>
        <v>208.02</v>
      </c>
      <c r="H12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Row],[DistTitle]]&amp;"]")/G125,"")</f>
        <v/>
      </c>
      <c r="I125" s="49">
        <f>IFERROR(CUBEVALUE("ThisWorkbookDataModel","[Measures].[Exp]","[Expenditures].[SchoolYear].["&amp;$N$6&amp;"]","[Expenditures].[DistTitle].["&amp;DistrictBySize[[#This Row],[DistTitle]]&amp;"]")/G125,"")</f>
        <v>24141.823093933272</v>
      </c>
      <c r="J125" s="49" t="e">
        <f t="shared" si="3"/>
        <v>#N/A</v>
      </c>
      <c r="K125" s="51" t="e">
        <f>IF(G125="",NA(),IF(DistrictBySize[[#This Row],[DistrictGroupTitle]]=$N$2,IF($N$7="All Programs",I125,H125),NA()))</f>
        <v>#N/A</v>
      </c>
    </row>
    <row r="126" spans="1:11" x14ac:dyDescent="0.25">
      <c r="A126" s="1" t="s">
        <v>706</v>
      </c>
      <c r="B126" s="1" t="s">
        <v>707</v>
      </c>
      <c r="C126" s="1" t="s">
        <v>508</v>
      </c>
      <c r="D126" s="1" t="s">
        <v>219</v>
      </c>
      <c r="E126" s="1" t="s">
        <v>509</v>
      </c>
      <c r="F126">
        <v>9806.9</v>
      </c>
      <c r="G126" vm="228">
        <f t="shared" si="2"/>
        <v>9434.23</v>
      </c>
      <c r="H12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Row],[DistTitle]]&amp;"]")/G126,"")</f>
        <v/>
      </c>
      <c r="I126" s="49">
        <f>IFERROR(CUBEVALUE("ThisWorkbookDataModel","[Measures].[Exp]","[Expenditures].[SchoolYear].["&amp;$N$6&amp;"]","[Expenditures].[DistTitle].["&amp;DistrictBySize[[#This Row],[DistTitle]]&amp;"]")/G126,"")</f>
        <v>17703.890191356368</v>
      </c>
      <c r="J126" s="49" t="e">
        <f t="shared" si="3"/>
        <v>#N/A</v>
      </c>
      <c r="K126" s="51" t="e">
        <f>IF(G126="",NA(),IF(DistrictBySize[[#This Row],[DistrictGroupTitle]]=$N$2,IF($N$7="All Programs",I126,H126),NA()))</f>
        <v>#N/A</v>
      </c>
    </row>
    <row r="127" spans="1:11" x14ac:dyDescent="0.25">
      <c r="A127" s="1" t="s">
        <v>706</v>
      </c>
      <c r="B127" s="1" t="s">
        <v>707</v>
      </c>
      <c r="C127" s="1" t="s">
        <v>354</v>
      </c>
      <c r="D127" s="1" t="s">
        <v>228</v>
      </c>
      <c r="E127" s="1" t="s">
        <v>355</v>
      </c>
      <c r="F127">
        <v>30628.94</v>
      </c>
      <c r="G127" vm="172">
        <f t="shared" si="2"/>
        <v>30667.1</v>
      </c>
      <c r="H12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Row],[DistTitle]]&amp;"]")/G127,"")</f>
        <v/>
      </c>
      <c r="I127" s="49">
        <f>IFERROR(CUBEVALUE("ThisWorkbookDataModel","[Measures].[Exp]","[Expenditures].[SchoolYear].["&amp;$N$6&amp;"]","[Expenditures].[DistTitle].["&amp;DistrictBySize[[#This Row],[DistTitle]]&amp;"]")/G127,"")</f>
        <v>17750.064065072991</v>
      </c>
      <c r="J127" s="49" t="e">
        <f t="shared" si="3"/>
        <v>#N/A</v>
      </c>
      <c r="K127" s="51" t="e">
        <f>IF(G127="",NA(),IF(DistrictBySize[[#This Row],[DistrictGroupTitle]]=$N$2,IF($N$7="All Programs",I127,H127),NA()))</f>
        <v>#N/A</v>
      </c>
    </row>
    <row r="128" spans="1:11" x14ac:dyDescent="0.25">
      <c r="A128" s="1" t="s">
        <v>706</v>
      </c>
      <c r="B128" s="1" t="s">
        <v>707</v>
      </c>
      <c r="C128" s="1" t="s">
        <v>524</v>
      </c>
      <c r="D128" s="1" t="s">
        <v>191</v>
      </c>
      <c r="E128" s="1" t="s">
        <v>525</v>
      </c>
      <c r="F128">
        <v>2624.34</v>
      </c>
      <c r="G128" vm="362">
        <f t="shared" si="2"/>
        <v>2580.0700000000002</v>
      </c>
      <c r="H12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Row],[DistTitle]]&amp;"]")/G128,"")</f>
        <v/>
      </c>
      <c r="I128" s="49">
        <f>IFERROR(CUBEVALUE("ThisWorkbookDataModel","[Measures].[Exp]","[Expenditures].[SchoolYear].["&amp;$N$6&amp;"]","[Expenditures].[DistTitle].["&amp;DistrictBySize[[#This Row],[DistTitle]]&amp;"]")/G128,"")</f>
        <v>18774.373102280166</v>
      </c>
      <c r="J128" s="49" t="e">
        <f t="shared" si="3"/>
        <v>#N/A</v>
      </c>
      <c r="K128" s="51" t="e">
        <f>IF(G128="",NA(),IF(DistrictBySize[[#This Row],[DistrictGroupTitle]]=$N$2,IF($N$7="All Programs",I128,H128),NA()))</f>
        <v>#N/A</v>
      </c>
    </row>
    <row r="129" spans="1:11" x14ac:dyDescent="0.25">
      <c r="A129" s="1" t="s">
        <v>706</v>
      </c>
      <c r="B129" s="1" t="s">
        <v>707</v>
      </c>
      <c r="C129" s="1" t="s">
        <v>620</v>
      </c>
      <c r="D129" s="1" t="s">
        <v>183</v>
      </c>
      <c r="E129" s="1" t="s">
        <v>621</v>
      </c>
      <c r="F129">
        <v>29.1</v>
      </c>
      <c r="G129" vm="358">
        <f t="shared" si="2"/>
        <v>24.2</v>
      </c>
      <c r="H12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Row],[DistTitle]]&amp;"]")/G129,"")</f>
        <v/>
      </c>
      <c r="I129" s="49">
        <f>IFERROR(CUBEVALUE("ThisWorkbookDataModel","[Measures].[Exp]","[Expenditures].[SchoolYear].["&amp;$N$6&amp;"]","[Expenditures].[DistTitle].["&amp;DistrictBySize[[#This Row],[DistTitle]]&amp;"]")/G129,"")</f>
        <v>48816.677272727269</v>
      </c>
      <c r="J129" s="49" t="e">
        <f t="shared" si="3"/>
        <v>#N/A</v>
      </c>
      <c r="K129" s="51" t="e">
        <f>IF(G129="",NA(),IF(DistrictBySize[[#This Row],[DistrictGroupTitle]]=$N$2,IF($N$7="All Programs",I129,H129),NA()))</f>
        <v>#N/A</v>
      </c>
    </row>
    <row r="130" spans="1:11" x14ac:dyDescent="0.25">
      <c r="A130" s="1" t="s">
        <v>706</v>
      </c>
      <c r="B130" s="1" t="s">
        <v>707</v>
      </c>
      <c r="C130" s="1" t="s">
        <v>552</v>
      </c>
      <c r="D130" s="1" t="s">
        <v>194</v>
      </c>
      <c r="E130" s="1" t="s">
        <v>553</v>
      </c>
      <c r="F130">
        <v>600.04</v>
      </c>
      <c r="G130" vm="112">
        <f t="shared" ref="G130:G193" si="4">IFERROR(CUBEVALUE("ThisWorkbookDataModel","[Measures].[Enr]","[Enrollment].[SchoolYear].["&amp;$N$6&amp;"]","[Enrollment].[DistTitle].["&amp;E130&amp;"]"),"")</f>
        <v>593.29</v>
      </c>
      <c r="H13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Row],[DistTitle]]&amp;"]")/G130,"")</f>
        <v/>
      </c>
      <c r="I130" s="49">
        <f>IFERROR(CUBEVALUE("ThisWorkbookDataModel","[Measures].[Exp]","[Expenditures].[SchoolYear].["&amp;$N$6&amp;"]","[Expenditures].[DistTitle].["&amp;DistrictBySize[[#This Row],[DistTitle]]&amp;"]")/G130,"")</f>
        <v>17708.85801210201</v>
      </c>
      <c r="J130" s="49" t="e">
        <f t="shared" ref="J130:J193" si="5">IF(ISNA(K130),NA(),G130)</f>
        <v>#N/A</v>
      </c>
      <c r="K130" s="51" t="e">
        <f>IF(G130="",NA(),IF(DistrictBySize[[#This Row],[DistrictGroupTitle]]=$N$2,IF($N$7="All Programs",I130,H130),NA()))</f>
        <v>#N/A</v>
      </c>
    </row>
    <row r="131" spans="1:11" x14ac:dyDescent="0.25">
      <c r="A131" s="1" t="s">
        <v>706</v>
      </c>
      <c r="B131" s="1" t="s">
        <v>707</v>
      </c>
      <c r="C131" s="1" t="s">
        <v>11</v>
      </c>
      <c r="D131" s="1" t="s">
        <v>12</v>
      </c>
      <c r="E131" s="1" t="s">
        <v>13</v>
      </c>
      <c r="F131">
        <v>173.29</v>
      </c>
      <c r="G131" vm="160">
        <f t="shared" si="4"/>
        <v>181.89</v>
      </c>
      <c r="H13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Row],[DistTitle]]&amp;"]")/G131,"")</f>
        <v/>
      </c>
      <c r="I131" s="49">
        <f>IFERROR(CUBEVALUE("ThisWorkbookDataModel","[Measures].[Exp]","[Expenditures].[SchoolYear].["&amp;$N$6&amp;"]","[Expenditures].[DistTitle].["&amp;DistrictBySize[[#This Row],[DistTitle]]&amp;"]")/G131,"")</f>
        <v>33353.956677112546</v>
      </c>
      <c r="J131" s="49" t="e">
        <f t="shared" si="5"/>
        <v>#N/A</v>
      </c>
      <c r="K131" s="51" t="e">
        <f>IF(G131="",NA(),IF(DistrictBySize[[#This Row],[DistrictGroupTitle]]=$N$2,IF($N$7="All Programs",I131,H131),NA()))</f>
        <v>#N/A</v>
      </c>
    </row>
    <row r="132" spans="1:11" x14ac:dyDescent="0.25">
      <c r="A132" s="1" t="s">
        <v>706</v>
      </c>
      <c r="B132" s="1" t="s">
        <v>707</v>
      </c>
      <c r="C132" s="1" t="s">
        <v>248</v>
      </c>
      <c r="D132" s="1" t="s">
        <v>219</v>
      </c>
      <c r="E132" s="1" t="s">
        <v>249</v>
      </c>
      <c r="F132">
        <v>6316.98</v>
      </c>
      <c r="G132" vm="195">
        <f t="shared" si="4"/>
        <v>6212.12</v>
      </c>
      <c r="H13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Row],[DistTitle]]&amp;"]")/G132,"")</f>
        <v/>
      </c>
      <c r="I132" s="49">
        <f>IFERROR(CUBEVALUE("ThisWorkbookDataModel","[Measures].[Exp]","[Expenditures].[SchoolYear].["&amp;$N$6&amp;"]","[Expenditures].[DistTitle].["&amp;DistrictBySize[[#This Row],[DistTitle]]&amp;"]")/G132,"")</f>
        <v>17883.585635821586</v>
      </c>
      <c r="J132" s="49" t="e">
        <f t="shared" si="5"/>
        <v>#N/A</v>
      </c>
      <c r="K132" s="51" t="e">
        <f>IF(G132="",NA(),IF(DistrictBySize[[#This Row],[DistrictGroupTitle]]=$N$2,IF($N$7="All Programs",I132,H132),NA()))</f>
        <v>#N/A</v>
      </c>
    </row>
    <row r="133" spans="1:11" x14ac:dyDescent="0.25">
      <c r="A133" s="1" t="s">
        <v>706</v>
      </c>
      <c r="B133" s="1" t="s">
        <v>707</v>
      </c>
      <c r="C133" s="1" t="s">
        <v>146</v>
      </c>
      <c r="D133" s="1" t="s">
        <v>12</v>
      </c>
      <c r="E133" s="1" t="s">
        <v>147</v>
      </c>
      <c r="F133">
        <v>257.06</v>
      </c>
      <c r="G133" vm="387">
        <f t="shared" si="4"/>
        <v>246.01</v>
      </c>
      <c r="H13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Row],[DistTitle]]&amp;"]")/G133,"")</f>
        <v/>
      </c>
      <c r="I133" s="49">
        <f>IFERROR(CUBEVALUE("ThisWorkbookDataModel","[Measures].[Exp]","[Expenditures].[SchoolYear].["&amp;$N$6&amp;"]","[Expenditures].[DistTitle].["&amp;DistrictBySize[[#This Row],[DistTitle]]&amp;"]")/G133,"")</f>
        <v>14513.143164911997</v>
      </c>
      <c r="J133" s="49" t="e">
        <f t="shared" si="5"/>
        <v>#N/A</v>
      </c>
      <c r="K133" s="51" t="e">
        <f>IF(G133="",NA(),IF(DistrictBySize[[#This Row],[DistrictGroupTitle]]=$N$2,IF($N$7="All Programs",I133,H133),NA()))</f>
        <v>#N/A</v>
      </c>
    </row>
    <row r="134" spans="1:11" x14ac:dyDescent="0.25">
      <c r="A134" s="1" t="s">
        <v>706</v>
      </c>
      <c r="B134" s="1" t="s">
        <v>707</v>
      </c>
      <c r="C134" s="1" t="s">
        <v>136</v>
      </c>
      <c r="D134" s="1" t="s">
        <v>12</v>
      </c>
      <c r="E134" s="1" t="s">
        <v>137</v>
      </c>
      <c r="F134">
        <v>200.03</v>
      </c>
      <c r="G134" vm="200">
        <f t="shared" si="4"/>
        <v>219.49</v>
      </c>
      <c r="H13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Row],[DistTitle]]&amp;"]")/G134,"")</f>
        <v/>
      </c>
      <c r="I134" s="49">
        <f>IFERROR(CUBEVALUE("ThisWorkbookDataModel","[Measures].[Exp]","[Expenditures].[SchoolYear].["&amp;$N$6&amp;"]","[Expenditures].[DistTitle].["&amp;DistrictBySize[[#This Row],[DistTitle]]&amp;"]")/G134,"")</f>
        <v>29618.442571415551</v>
      </c>
      <c r="J134" s="49" t="e">
        <f t="shared" si="5"/>
        <v>#N/A</v>
      </c>
      <c r="K134" s="51" t="e">
        <f>IF(G134="",NA(),IF(DistrictBySize[[#This Row],[DistrictGroupTitle]]=$N$2,IF($N$7="All Programs",I134,H134),NA()))</f>
        <v>#N/A</v>
      </c>
    </row>
    <row r="135" spans="1:11" x14ac:dyDescent="0.25">
      <c r="A135" s="1" t="s">
        <v>706</v>
      </c>
      <c r="B135" s="1" t="s">
        <v>707</v>
      </c>
      <c r="C135" s="1" t="s">
        <v>562</v>
      </c>
      <c r="D135" s="1" t="s">
        <v>183</v>
      </c>
      <c r="E135" s="1" t="s">
        <v>563</v>
      </c>
      <c r="F135">
        <v>29.11</v>
      </c>
      <c r="G135" vm="126">
        <f t="shared" si="4"/>
        <v>27.69</v>
      </c>
      <c r="H13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Row],[DistTitle]]&amp;"]")/G135,"")</f>
        <v/>
      </c>
      <c r="I135" s="49">
        <f>IFERROR(CUBEVALUE("ThisWorkbookDataModel","[Measures].[Exp]","[Expenditures].[SchoolYear].["&amp;$N$6&amp;"]","[Expenditures].[DistTitle].["&amp;DistrictBySize[[#This Row],[DistTitle]]&amp;"]")/G135,"")</f>
        <v>83049.295052365473</v>
      </c>
      <c r="J135" s="49" t="e">
        <f t="shared" si="5"/>
        <v>#N/A</v>
      </c>
      <c r="K135" s="51" t="e">
        <f>IF(G135="",NA(),IF(DistrictBySize[[#This Row],[DistrictGroupTitle]]=$N$2,IF($N$7="All Programs",I135,H135),NA()))</f>
        <v>#N/A</v>
      </c>
    </row>
    <row r="136" spans="1:11" x14ac:dyDescent="0.25">
      <c r="A136" s="1" t="s">
        <v>706</v>
      </c>
      <c r="B136" s="1" t="s">
        <v>707</v>
      </c>
      <c r="C136" s="1" t="s">
        <v>164</v>
      </c>
      <c r="D136" s="1" t="s">
        <v>12</v>
      </c>
      <c r="E136" s="1" t="s">
        <v>165</v>
      </c>
      <c r="F136">
        <v>421.41</v>
      </c>
      <c r="G136" vm="388">
        <f t="shared" si="4"/>
        <v>402.34</v>
      </c>
      <c r="H13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Row],[DistTitle]]&amp;"]")/G136,"")</f>
        <v/>
      </c>
      <c r="I136" s="49">
        <f>IFERROR(CUBEVALUE("ThisWorkbookDataModel","[Measures].[Exp]","[Expenditures].[SchoolYear].["&amp;$N$6&amp;"]","[Expenditures].[DistTitle].["&amp;DistrictBySize[[#This Row],[DistTitle]]&amp;"]")/G136,"")</f>
        <v>18242.297608987425</v>
      </c>
      <c r="J136" s="49" t="e">
        <f t="shared" si="5"/>
        <v>#N/A</v>
      </c>
      <c r="K136" s="51" t="e">
        <f>IF(G136="",NA(),IF(DistrictBySize[[#This Row],[DistrictGroupTitle]]=$N$2,IF($N$7="All Programs",I136,H136),NA()))</f>
        <v>#N/A</v>
      </c>
    </row>
    <row r="137" spans="1:11" x14ac:dyDescent="0.25">
      <c r="A137" s="1" t="s">
        <v>706</v>
      </c>
      <c r="B137" s="1" t="s">
        <v>707</v>
      </c>
      <c r="C137" s="1" t="s">
        <v>88</v>
      </c>
      <c r="D137" s="1" t="s">
        <v>12</v>
      </c>
      <c r="E137" s="1" t="s">
        <v>89</v>
      </c>
      <c r="F137">
        <v>192.61</v>
      </c>
      <c r="G137" vm="166">
        <f t="shared" si="4"/>
        <v>200.33</v>
      </c>
      <c r="H13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Row],[DistTitle]]&amp;"]")/G137,"")</f>
        <v/>
      </c>
      <c r="I137" s="49">
        <f>IFERROR(CUBEVALUE("ThisWorkbookDataModel","[Measures].[Exp]","[Expenditures].[SchoolYear].["&amp;$N$6&amp;"]","[Expenditures].[DistTitle].["&amp;DistrictBySize[[#This Row],[DistTitle]]&amp;"]")/G137,"")</f>
        <v>27435.825837368338</v>
      </c>
      <c r="J137" s="49" t="e">
        <f t="shared" si="5"/>
        <v>#N/A</v>
      </c>
      <c r="K137" s="51" t="e">
        <f>IF(G137="",NA(),IF(DistrictBySize[[#This Row],[DistrictGroupTitle]]=$N$2,IF($N$7="All Programs",I137,H137),NA()))</f>
        <v>#N/A</v>
      </c>
    </row>
    <row r="138" spans="1:11" x14ac:dyDescent="0.25">
      <c r="A138" s="1" t="s">
        <v>706</v>
      </c>
      <c r="B138" s="1" t="s">
        <v>707</v>
      </c>
      <c r="C138" s="1" t="s">
        <v>608</v>
      </c>
      <c r="D138" s="1" t="s">
        <v>188</v>
      </c>
      <c r="E138" s="1" t="s">
        <v>609</v>
      </c>
      <c r="F138">
        <v>3552.77</v>
      </c>
      <c r="G138" vm="97">
        <f t="shared" si="4"/>
        <v>3496.32</v>
      </c>
      <c r="H13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Row],[DistTitle]]&amp;"]")/G138,"")</f>
        <v/>
      </c>
      <c r="I138" s="49">
        <f>IFERROR(CUBEVALUE("ThisWorkbookDataModel","[Measures].[Exp]","[Expenditures].[SchoolYear].["&amp;$N$6&amp;"]","[Expenditures].[DistTitle].["&amp;DistrictBySize[[#This Row],[DistTitle]]&amp;"]")/G138,"")</f>
        <v>16503.417001304231</v>
      </c>
      <c r="J138" s="49" vm="97">
        <f t="shared" si="5"/>
        <v>3496.32</v>
      </c>
      <c r="K138" s="51">
        <f>IF(G138="",NA(),IF(DistrictBySize[[#This Row],[DistrictGroupTitle]]=$N$2,IF($N$7="All Programs",I138,H138),NA()))</f>
        <v>16503.417001304231</v>
      </c>
    </row>
    <row r="139" spans="1:11" x14ac:dyDescent="0.25">
      <c r="A139" s="1" t="s">
        <v>706</v>
      </c>
      <c r="B139" s="1" t="s">
        <v>707</v>
      </c>
      <c r="C139" s="1" t="s">
        <v>640</v>
      </c>
      <c r="D139" s="1" t="s">
        <v>194</v>
      </c>
      <c r="E139" s="1" t="s">
        <v>641</v>
      </c>
      <c r="F139">
        <v>678.94</v>
      </c>
      <c r="G139" vm="159">
        <f t="shared" si="4"/>
        <v>757.11</v>
      </c>
      <c r="H13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Row],[DistTitle]]&amp;"]")/G139,"")</f>
        <v/>
      </c>
      <c r="I139" s="49">
        <f>IFERROR(CUBEVALUE("ThisWorkbookDataModel","[Measures].[Exp]","[Expenditures].[SchoolYear].["&amp;$N$6&amp;"]","[Expenditures].[DistTitle].["&amp;DistrictBySize[[#This Row],[DistTitle]]&amp;"]")/G139,"")</f>
        <v>20972.226492847803</v>
      </c>
      <c r="J139" s="49" t="e">
        <f t="shared" si="5"/>
        <v>#N/A</v>
      </c>
      <c r="K139" s="51" t="e">
        <f>IF(G139="",NA(),IF(DistrictBySize[[#This Row],[DistrictGroupTitle]]=$N$2,IF($N$7="All Programs",I139,H139),NA()))</f>
        <v>#N/A</v>
      </c>
    </row>
    <row r="140" spans="1:11" x14ac:dyDescent="0.25">
      <c r="A140" s="1" t="s">
        <v>706</v>
      </c>
      <c r="B140" s="1" t="s">
        <v>707</v>
      </c>
      <c r="C140" s="1" t="s">
        <v>34</v>
      </c>
      <c r="D140" s="1" t="s">
        <v>183</v>
      </c>
      <c r="E140" s="1" t="s">
        <v>35</v>
      </c>
      <c r="F140">
        <v>96.88</v>
      </c>
      <c r="G140" vm="304">
        <f t="shared" si="4"/>
        <v>99.94</v>
      </c>
      <c r="H14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Row],[DistTitle]]&amp;"]")/G140,"")</f>
        <v/>
      </c>
      <c r="I140" s="49">
        <f>IFERROR(CUBEVALUE("ThisWorkbookDataModel","[Measures].[Exp]","[Expenditures].[SchoolYear].["&amp;$N$6&amp;"]","[Expenditures].[DistTitle].["&amp;DistrictBySize[[#This Row],[DistTitle]]&amp;"]")/G140,"")</f>
        <v>34719.084650790472</v>
      </c>
      <c r="J140" s="49" t="e">
        <f t="shared" si="5"/>
        <v>#N/A</v>
      </c>
      <c r="K140" s="51" t="e">
        <f>IF(G140="",NA(),IF(DistrictBySize[[#This Row],[DistrictGroupTitle]]=$N$2,IF($N$7="All Programs",I140,H140),NA()))</f>
        <v>#N/A</v>
      </c>
    </row>
    <row r="141" spans="1:11" x14ac:dyDescent="0.25">
      <c r="A141" s="1" t="s">
        <v>706</v>
      </c>
      <c r="B141" s="1" t="s">
        <v>707</v>
      </c>
      <c r="C141" s="1" t="s">
        <v>208</v>
      </c>
      <c r="D141" s="1" t="s">
        <v>194</v>
      </c>
      <c r="E141" s="1" t="s">
        <v>209</v>
      </c>
      <c r="F141">
        <v>631.87</v>
      </c>
      <c r="G141" vm="117">
        <f t="shared" si="4"/>
        <v>648.97</v>
      </c>
      <c r="H14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Row],[DistTitle]]&amp;"]")/G141,"")</f>
        <v/>
      </c>
      <c r="I141" s="49">
        <f>IFERROR(CUBEVALUE("ThisWorkbookDataModel","[Measures].[Exp]","[Expenditures].[SchoolYear].["&amp;$N$6&amp;"]","[Expenditures].[DistTitle].["&amp;DistrictBySize[[#This Row],[DistTitle]]&amp;"]")/G141,"")</f>
        <v>18476.66587053331</v>
      </c>
      <c r="J141" s="49" t="e">
        <f t="shared" si="5"/>
        <v>#N/A</v>
      </c>
      <c r="K141" s="51" t="e">
        <f>IF(G141="",NA(),IF(DistrictBySize[[#This Row],[DistrictGroupTitle]]=$N$2,IF($N$7="All Programs",I141,H141),NA()))</f>
        <v>#N/A</v>
      </c>
    </row>
    <row r="142" spans="1:11" x14ac:dyDescent="0.25">
      <c r="A142" s="1" t="s">
        <v>706</v>
      </c>
      <c r="B142" s="1" t="s">
        <v>707</v>
      </c>
      <c r="C142" s="1" t="s">
        <v>426</v>
      </c>
      <c r="D142" s="1" t="s">
        <v>194</v>
      </c>
      <c r="E142" s="1" t="s">
        <v>427</v>
      </c>
      <c r="F142">
        <v>745</v>
      </c>
      <c r="G142" vm="292">
        <f t="shared" si="4"/>
        <v>876.1</v>
      </c>
      <c r="H14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Row],[DistTitle]]&amp;"]")/G142,"")</f>
        <v/>
      </c>
      <c r="I142" s="49">
        <f>IFERROR(CUBEVALUE("ThisWorkbookDataModel","[Measures].[Exp]","[Expenditures].[SchoolYear].["&amp;$N$6&amp;"]","[Expenditures].[DistTitle].["&amp;DistrictBySize[[#This Row],[DistTitle]]&amp;"]")/G142,"")</f>
        <v>15626.764284898985</v>
      </c>
      <c r="J142" s="49" t="e">
        <f t="shared" si="5"/>
        <v>#N/A</v>
      </c>
      <c r="K142" s="51" t="e">
        <f>IF(G142="",NA(),IF(DistrictBySize[[#This Row],[DistrictGroupTitle]]=$N$2,IF($N$7="All Programs",I142,H142),NA()))</f>
        <v>#N/A</v>
      </c>
    </row>
    <row r="143" spans="1:11" x14ac:dyDescent="0.25">
      <c r="A143" s="1" t="s">
        <v>706</v>
      </c>
      <c r="B143" s="1" t="s">
        <v>707</v>
      </c>
      <c r="C143" s="1" t="s">
        <v>150</v>
      </c>
      <c r="D143" s="1" t="s">
        <v>194</v>
      </c>
      <c r="E143" s="1" t="s">
        <v>151</v>
      </c>
      <c r="F143">
        <v>531.98</v>
      </c>
      <c r="G143" vm="216">
        <f t="shared" si="4"/>
        <v>497.3</v>
      </c>
      <c r="H14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Row],[DistTitle]]&amp;"]")/G143,"")</f>
        <v/>
      </c>
      <c r="I143" s="49">
        <f>IFERROR(CUBEVALUE("ThisWorkbookDataModel","[Measures].[Exp]","[Expenditures].[SchoolYear].["&amp;$N$6&amp;"]","[Expenditures].[DistTitle].["&amp;DistrictBySize[[#This Row],[DistTitle]]&amp;"]")/G143,"")</f>
        <v>18631.359038809573</v>
      </c>
      <c r="J143" s="49" t="e">
        <f t="shared" si="5"/>
        <v>#N/A</v>
      </c>
      <c r="K143" s="51" t="e">
        <f>IF(G143="",NA(),IF(DistrictBySize[[#This Row],[DistrictGroupTitle]]=$N$2,IF($N$7="All Programs",I143,H143),NA()))</f>
        <v>#N/A</v>
      </c>
    </row>
    <row r="144" spans="1:11" x14ac:dyDescent="0.25">
      <c r="A144" s="1" t="s">
        <v>706</v>
      </c>
      <c r="B144" s="1" t="s">
        <v>707</v>
      </c>
      <c r="C144" s="1" t="s">
        <v>516</v>
      </c>
      <c r="D144" s="1" t="s">
        <v>219</v>
      </c>
      <c r="E144" s="1" t="s">
        <v>517</v>
      </c>
      <c r="F144">
        <v>9279.0499999999993</v>
      </c>
      <c r="G144" vm="241">
        <f t="shared" si="4"/>
        <v>9434.7000000000007</v>
      </c>
      <c r="H14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Row],[DistTitle]]&amp;"]")/G144,"")</f>
        <v/>
      </c>
      <c r="I144" s="49">
        <f>IFERROR(CUBEVALUE("ThisWorkbookDataModel","[Measures].[Exp]","[Expenditures].[SchoolYear].["&amp;$N$6&amp;"]","[Expenditures].[DistTitle].["&amp;DistrictBySize[[#This Row],[DistTitle]]&amp;"]")/G144,"")</f>
        <v>20133.946761423253</v>
      </c>
      <c r="J144" s="49" t="e">
        <f t="shared" si="5"/>
        <v>#N/A</v>
      </c>
      <c r="K144" s="51" t="e">
        <f>IF(G144="",NA(),IF(DistrictBySize[[#This Row],[DistrictGroupTitle]]=$N$2,IF($N$7="All Programs",I144,H144),NA()))</f>
        <v>#N/A</v>
      </c>
    </row>
    <row r="145" spans="1:11" x14ac:dyDescent="0.25">
      <c r="A145" s="1" t="s">
        <v>706</v>
      </c>
      <c r="B145" s="1" t="s">
        <v>707</v>
      </c>
      <c r="C145" s="1" t="s">
        <v>52</v>
      </c>
      <c r="D145" s="1" t="s">
        <v>12</v>
      </c>
      <c r="E145" s="1" t="s">
        <v>53</v>
      </c>
      <c r="F145">
        <v>310.72000000000003</v>
      </c>
      <c r="G145" vm="190">
        <f t="shared" si="4"/>
        <v>318.95</v>
      </c>
      <c r="H14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Row],[DistTitle]]&amp;"]")/G145,"")</f>
        <v/>
      </c>
      <c r="I145" s="49">
        <f>IFERROR(CUBEVALUE("ThisWorkbookDataModel","[Measures].[Exp]","[Expenditures].[SchoolYear].["&amp;$N$6&amp;"]","[Expenditures].[DistTitle].["&amp;DistrictBySize[[#This Row],[DistTitle]]&amp;"]")/G145,"")</f>
        <v>21081.154663740403</v>
      </c>
      <c r="J145" s="49" t="e">
        <f t="shared" si="5"/>
        <v>#N/A</v>
      </c>
      <c r="K145" s="51" t="e">
        <f>IF(G145="",NA(),IF(DistrictBySize[[#This Row],[DistrictGroupTitle]]=$N$2,IF($N$7="All Programs",I145,H145),NA()))</f>
        <v>#N/A</v>
      </c>
    </row>
    <row r="146" spans="1:11" x14ac:dyDescent="0.25">
      <c r="A146" s="1" t="s">
        <v>706</v>
      </c>
      <c r="B146" s="1" t="s">
        <v>707</v>
      </c>
      <c r="C146" s="1" t="s">
        <v>542</v>
      </c>
      <c r="D146" s="1" t="s">
        <v>197</v>
      </c>
      <c r="E146" s="1" t="s">
        <v>543</v>
      </c>
      <c r="F146">
        <v>10411</v>
      </c>
      <c r="G146" vm="184">
        <f t="shared" si="4"/>
        <v>10262.870000000001</v>
      </c>
      <c r="H14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Row],[DistTitle]]&amp;"]")/G146,"")</f>
        <v/>
      </c>
      <c r="I146" s="49">
        <f>IFERROR(CUBEVALUE("ThisWorkbookDataModel","[Measures].[Exp]","[Expenditures].[SchoolYear].["&amp;$N$6&amp;"]","[Expenditures].[DistTitle].["&amp;DistrictBySize[[#This Row],[DistTitle]]&amp;"]")/G146,"")</f>
        <v>16014.935622296685</v>
      </c>
      <c r="J146" s="49" t="e">
        <f t="shared" si="5"/>
        <v>#N/A</v>
      </c>
      <c r="K146" s="51" t="e">
        <f>IF(G146="",NA(),IF(DistrictBySize[[#This Row],[DistrictGroupTitle]]=$N$2,IF($N$7="All Programs",I146,H146),NA()))</f>
        <v>#N/A</v>
      </c>
    </row>
    <row r="147" spans="1:11" x14ac:dyDescent="0.25">
      <c r="A147" s="1" t="s">
        <v>706</v>
      </c>
      <c r="B147" s="1" t="s">
        <v>707</v>
      </c>
      <c r="C147" s="1" t="s">
        <v>540</v>
      </c>
      <c r="D147" s="1" t="s">
        <v>200</v>
      </c>
      <c r="E147" s="1" t="s">
        <v>541</v>
      </c>
      <c r="F147">
        <v>1738.67</v>
      </c>
      <c r="G147" vm="277">
        <f t="shared" si="4"/>
        <v>1726.47</v>
      </c>
      <c r="H14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Row],[DistTitle]]&amp;"]")/G147,"")</f>
        <v/>
      </c>
      <c r="I147" s="49">
        <f>IFERROR(CUBEVALUE("ThisWorkbookDataModel","[Measures].[Exp]","[Expenditures].[SchoolYear].["&amp;$N$6&amp;"]","[Expenditures].[DistTitle].["&amp;DistrictBySize[[#This Row],[DistTitle]]&amp;"]")/G147,"")</f>
        <v>18085.943005091311</v>
      </c>
      <c r="J147" s="49" t="e">
        <f t="shared" si="5"/>
        <v>#N/A</v>
      </c>
      <c r="K147" s="51" t="e">
        <f>IF(G147="",NA(),IF(DistrictBySize[[#This Row],[DistrictGroupTitle]]=$N$2,IF($N$7="All Programs",I147,H147),NA()))</f>
        <v>#N/A</v>
      </c>
    </row>
    <row r="148" spans="1:11" x14ac:dyDescent="0.25">
      <c r="A148" s="1" t="s">
        <v>706</v>
      </c>
      <c r="B148" s="1" t="s">
        <v>707</v>
      </c>
      <c r="C148" s="1" t="s">
        <v>328</v>
      </c>
      <c r="D148" s="1" t="s">
        <v>188</v>
      </c>
      <c r="E148" s="1" t="s">
        <v>329</v>
      </c>
      <c r="F148">
        <v>3949.77</v>
      </c>
      <c r="G148" vm="173">
        <f t="shared" si="4"/>
        <v>3928.92</v>
      </c>
      <c r="H14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Row],[DistTitle]]&amp;"]")/G148,"")</f>
        <v/>
      </c>
      <c r="I148" s="49">
        <f>IFERROR(CUBEVALUE("ThisWorkbookDataModel","[Measures].[Exp]","[Expenditures].[SchoolYear].["&amp;$N$6&amp;"]","[Expenditures].[DistTitle].["&amp;DistrictBySize[[#This Row],[DistTitle]]&amp;"]")/G148,"")</f>
        <v>19389.893904686276</v>
      </c>
      <c r="J148" s="49" vm="173">
        <f t="shared" si="5"/>
        <v>3928.92</v>
      </c>
      <c r="K148" s="51">
        <f>IF(G148="",NA(),IF(DistrictBySize[[#This Row],[DistrictGroupTitle]]=$N$2,IF($N$7="All Programs",I148,H148),NA()))</f>
        <v>19389.893904686276</v>
      </c>
    </row>
    <row r="149" spans="1:11" x14ac:dyDescent="0.25">
      <c r="A149" s="1" t="s">
        <v>706</v>
      </c>
      <c r="B149" s="1" t="s">
        <v>707</v>
      </c>
      <c r="C149" s="1" t="s">
        <v>610</v>
      </c>
      <c r="D149" s="1" t="s">
        <v>200</v>
      </c>
      <c r="E149" s="1" t="s">
        <v>611</v>
      </c>
      <c r="F149">
        <v>1873.79</v>
      </c>
      <c r="G149" vm="289">
        <f t="shared" si="4"/>
        <v>1846.38</v>
      </c>
      <c r="H14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Row],[DistTitle]]&amp;"]")/G149,"")</f>
        <v/>
      </c>
      <c r="I149" s="49">
        <f>IFERROR(CUBEVALUE("ThisWorkbookDataModel","[Measures].[Exp]","[Expenditures].[SchoolYear].["&amp;$N$6&amp;"]","[Expenditures].[DistTitle].["&amp;DistrictBySize[[#This Row],[DistTitle]]&amp;"]")/G149,"")</f>
        <v>17387.620321927232</v>
      </c>
      <c r="J149" s="49" t="e">
        <f t="shared" si="5"/>
        <v>#N/A</v>
      </c>
      <c r="K149" s="51" t="e">
        <f>IF(G149="",NA(),IF(DistrictBySize[[#This Row],[DistrictGroupTitle]]=$N$2,IF($N$7="All Programs",I149,H149),NA()))</f>
        <v>#N/A</v>
      </c>
    </row>
    <row r="150" spans="1:11" x14ac:dyDescent="0.25">
      <c r="A150" s="1" t="s">
        <v>706</v>
      </c>
      <c r="B150" s="1" t="s">
        <v>707</v>
      </c>
      <c r="C150" s="1" t="s">
        <v>438</v>
      </c>
      <c r="D150" s="1" t="s">
        <v>194</v>
      </c>
      <c r="E150" s="1" t="s">
        <v>439</v>
      </c>
      <c r="F150">
        <v>764.63</v>
      </c>
      <c r="G150" vm="365">
        <f t="shared" si="4"/>
        <v>751.97</v>
      </c>
      <c r="H15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Row],[DistTitle]]&amp;"]")/G150,"")</f>
        <v/>
      </c>
      <c r="I150" s="49">
        <f>IFERROR(CUBEVALUE("ThisWorkbookDataModel","[Measures].[Exp]","[Expenditures].[SchoolYear].["&amp;$N$6&amp;"]","[Expenditures].[DistTitle].["&amp;DistrictBySize[[#This Row],[DistTitle]]&amp;"]")/G150,"")</f>
        <v>18661.615543173266</v>
      </c>
      <c r="J150" s="49" t="e">
        <f t="shared" si="5"/>
        <v>#N/A</v>
      </c>
      <c r="K150" s="51" t="e">
        <f>IF(G150="",NA(),IF(DistrictBySize[[#This Row],[DistrictGroupTitle]]=$N$2,IF($N$7="All Programs",I150,H150),NA()))</f>
        <v>#N/A</v>
      </c>
    </row>
    <row r="151" spans="1:11" x14ac:dyDescent="0.25">
      <c r="A151" s="1" t="s">
        <v>706</v>
      </c>
      <c r="B151" s="1" t="s">
        <v>707</v>
      </c>
      <c r="C151" s="1" t="s">
        <v>502</v>
      </c>
      <c r="D151" s="1" t="s">
        <v>183</v>
      </c>
      <c r="E151" s="1" t="s">
        <v>503</v>
      </c>
      <c r="F151">
        <v>61.27</v>
      </c>
      <c r="G151" vm="336">
        <f t="shared" si="4"/>
        <v>67.739999999999995</v>
      </c>
      <c r="H15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Row],[DistTitle]]&amp;"]")/G151,"")</f>
        <v/>
      </c>
      <c r="I151" s="49">
        <f>IFERROR(CUBEVALUE("ThisWorkbookDataModel","[Measures].[Exp]","[Expenditures].[SchoolYear].["&amp;$N$6&amp;"]","[Expenditures].[DistTitle].["&amp;DistrictBySize[[#This Row],[DistTitle]]&amp;"]")/G151,"")</f>
        <v>35187.243283141433</v>
      </c>
      <c r="J151" s="49" t="e">
        <f t="shared" si="5"/>
        <v>#N/A</v>
      </c>
      <c r="K151" s="51" t="e">
        <f>IF(G151="",NA(),IF(DistrictBySize[[#This Row],[DistrictGroupTitle]]=$N$2,IF($N$7="All Programs",I151,H151),NA()))</f>
        <v>#N/A</v>
      </c>
    </row>
    <row r="152" spans="1:11" x14ac:dyDescent="0.25">
      <c r="A152" s="1" t="s">
        <v>706</v>
      </c>
      <c r="B152" s="1" t="s">
        <v>707</v>
      </c>
      <c r="C152" s="1" t="s">
        <v>520</v>
      </c>
      <c r="D152" s="1" t="s">
        <v>219</v>
      </c>
      <c r="E152" s="1" t="s">
        <v>521</v>
      </c>
      <c r="F152">
        <v>5657.32</v>
      </c>
      <c r="G152" vm="381">
        <f t="shared" si="4"/>
        <v>5485.85</v>
      </c>
      <c r="H15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Row],[DistTitle]]&amp;"]")/G152,"")</f>
        <v/>
      </c>
      <c r="I152" s="49">
        <f>IFERROR(CUBEVALUE("ThisWorkbookDataModel","[Measures].[Exp]","[Expenditures].[SchoolYear].["&amp;$N$6&amp;"]","[Expenditures].[DistTitle].["&amp;DistrictBySize[[#This Row],[DistTitle]]&amp;"]")/G152,"")</f>
        <v>19210.885899176974</v>
      </c>
      <c r="J152" s="49" t="e">
        <f t="shared" si="5"/>
        <v>#N/A</v>
      </c>
      <c r="K152" s="51" t="e">
        <f>IF(G152="",NA(),IF(DistrictBySize[[#This Row],[DistrictGroupTitle]]=$N$2,IF($N$7="All Programs",I152,H152),NA()))</f>
        <v>#N/A</v>
      </c>
    </row>
    <row r="153" spans="1:11" x14ac:dyDescent="0.25">
      <c r="A153" s="1" t="s">
        <v>706</v>
      </c>
      <c r="B153" s="1" t="s">
        <v>707</v>
      </c>
      <c r="C153" s="1" t="s">
        <v>298</v>
      </c>
      <c r="D153" s="1" t="s">
        <v>200</v>
      </c>
      <c r="E153" s="1" t="s">
        <v>299</v>
      </c>
      <c r="F153">
        <v>1465.84</v>
      </c>
      <c r="G153" vm="301">
        <f t="shared" si="4"/>
        <v>1464.54</v>
      </c>
      <c r="H15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Row],[DistTitle]]&amp;"]")/G153,"")</f>
        <v/>
      </c>
      <c r="I153" s="49">
        <f>IFERROR(CUBEVALUE("ThisWorkbookDataModel","[Measures].[Exp]","[Expenditures].[SchoolYear].["&amp;$N$6&amp;"]","[Expenditures].[DistTitle].["&amp;DistrictBySize[[#This Row],[DistTitle]]&amp;"]")/G153,"")</f>
        <v>16305.427233124396</v>
      </c>
      <c r="J153" s="49" t="e">
        <f t="shared" si="5"/>
        <v>#N/A</v>
      </c>
      <c r="K153" s="51" t="e">
        <f>IF(G153="",NA(),IF(DistrictBySize[[#This Row],[DistrictGroupTitle]]=$N$2,IF($N$7="All Programs",I153,H153),NA()))</f>
        <v>#N/A</v>
      </c>
    </row>
    <row r="154" spans="1:11" x14ac:dyDescent="0.25">
      <c r="A154" s="1" t="s">
        <v>706</v>
      </c>
      <c r="B154" s="1" t="s">
        <v>707</v>
      </c>
      <c r="C154" s="1" t="s">
        <v>90</v>
      </c>
      <c r="D154" s="1" t="s">
        <v>12</v>
      </c>
      <c r="E154" s="1" t="s">
        <v>91</v>
      </c>
      <c r="F154">
        <v>433.35</v>
      </c>
      <c r="G154" vm="171">
        <f t="shared" si="4"/>
        <v>434.8</v>
      </c>
      <c r="H15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Row],[DistTitle]]&amp;"]")/G154,"")</f>
        <v/>
      </c>
      <c r="I154" s="49">
        <f>IFERROR(CUBEVALUE("ThisWorkbookDataModel","[Measures].[Exp]","[Expenditures].[SchoolYear].["&amp;$N$6&amp;"]","[Expenditures].[DistTitle].["&amp;DistrictBySize[[#This Row],[DistTitle]]&amp;"]")/G154,"")</f>
        <v>20413.234015639373</v>
      </c>
      <c r="J154" s="49" t="e">
        <f t="shared" si="5"/>
        <v>#N/A</v>
      </c>
      <c r="K154" s="51" t="e">
        <f>IF(G154="",NA(),IF(DistrictBySize[[#This Row],[DistrictGroupTitle]]=$N$2,IF($N$7="All Programs",I154,H154),NA()))</f>
        <v>#N/A</v>
      </c>
    </row>
    <row r="155" spans="1:11" x14ac:dyDescent="0.25">
      <c r="A155" s="1" t="s">
        <v>706</v>
      </c>
      <c r="B155" s="1" t="s">
        <v>707</v>
      </c>
      <c r="C155" s="1" t="s">
        <v>286</v>
      </c>
      <c r="D155" s="1" t="s">
        <v>219</v>
      </c>
      <c r="E155" s="1" t="s">
        <v>287</v>
      </c>
      <c r="F155">
        <v>8484.86</v>
      </c>
      <c r="G155" vm="339">
        <f t="shared" si="4"/>
        <v>8607.4</v>
      </c>
      <c r="H15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Row],[DistTitle]]&amp;"]")/G155,"")</f>
        <v/>
      </c>
      <c r="I155" s="49">
        <f>IFERROR(CUBEVALUE("ThisWorkbookDataModel","[Measures].[Exp]","[Expenditures].[SchoolYear].["&amp;$N$6&amp;"]","[Expenditures].[DistTitle].["&amp;DistrictBySize[[#This Row],[DistTitle]]&amp;"]")/G155,"")</f>
        <v>18189.408771522183</v>
      </c>
      <c r="J155" s="49" t="e">
        <f t="shared" si="5"/>
        <v>#N/A</v>
      </c>
      <c r="K155" s="51" t="e">
        <f>IF(G155="",NA(),IF(DistrictBySize[[#This Row],[DistrictGroupTitle]]=$N$2,IF($N$7="All Programs",I155,H155),NA()))</f>
        <v>#N/A</v>
      </c>
    </row>
    <row r="156" spans="1:11" x14ac:dyDescent="0.25">
      <c r="A156" s="1" t="s">
        <v>706</v>
      </c>
      <c r="B156" s="1" t="s">
        <v>707</v>
      </c>
      <c r="C156" s="1" t="s">
        <v>402</v>
      </c>
      <c r="D156" s="1" t="s">
        <v>194</v>
      </c>
      <c r="E156" s="1" t="s">
        <v>403</v>
      </c>
      <c r="F156">
        <v>644.92999999999995</v>
      </c>
      <c r="G156" vm="290">
        <f t="shared" si="4"/>
        <v>620.04</v>
      </c>
      <c r="H15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Row],[DistTitle]]&amp;"]")/G156,"")</f>
        <v/>
      </c>
      <c r="I156" s="49">
        <f>IFERROR(CUBEVALUE("ThisWorkbookDataModel","[Measures].[Exp]","[Expenditures].[SchoolYear].["&amp;$N$6&amp;"]","[Expenditures].[DistTitle].["&amp;DistrictBySize[[#This Row],[DistTitle]]&amp;"]")/G156,"")</f>
        <v>17607.984307464034</v>
      </c>
      <c r="J156" s="49" t="e">
        <f t="shared" si="5"/>
        <v>#N/A</v>
      </c>
      <c r="K156" s="51" t="e">
        <f>IF(G156="",NA(),IF(DistrictBySize[[#This Row],[DistrictGroupTitle]]=$N$2,IF($N$7="All Programs",I156,H156),NA()))</f>
        <v>#N/A</v>
      </c>
    </row>
    <row r="157" spans="1:11" x14ac:dyDescent="0.25">
      <c r="A157" s="1" t="s">
        <v>706</v>
      </c>
      <c r="B157" s="1" t="s">
        <v>707</v>
      </c>
      <c r="C157" s="1" t="s">
        <v>658</v>
      </c>
      <c r="D157" s="1" t="s">
        <v>194</v>
      </c>
      <c r="E157" s="1" t="s">
        <v>659</v>
      </c>
      <c r="F157">
        <v>833.43</v>
      </c>
      <c r="G157" vm="333">
        <f t="shared" si="4"/>
        <v>870.59</v>
      </c>
      <c r="H15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Row],[DistTitle]]&amp;"]")/G157,"")</f>
        <v/>
      </c>
      <c r="I157" s="49">
        <f>IFERROR(CUBEVALUE("ThisWorkbookDataModel","[Measures].[Exp]","[Expenditures].[SchoolYear].["&amp;$N$6&amp;"]","[Expenditures].[DistTitle].["&amp;DistrictBySize[[#This Row],[DistTitle]]&amp;"]")/G157,"")</f>
        <v>24383.938260260282</v>
      </c>
      <c r="J157" s="49" t="e">
        <f t="shared" si="5"/>
        <v>#N/A</v>
      </c>
      <c r="K157" s="51" t="e">
        <f>IF(G157="",NA(),IF(DistrictBySize[[#This Row],[DistrictGroupTitle]]=$N$2,IF($N$7="All Programs",I157,H157),NA()))</f>
        <v>#N/A</v>
      </c>
    </row>
    <row r="158" spans="1:11" x14ac:dyDescent="0.25">
      <c r="A158" s="1" t="s">
        <v>706</v>
      </c>
      <c r="B158" s="1" t="s">
        <v>707</v>
      </c>
      <c r="C158" s="1" t="s">
        <v>614</v>
      </c>
      <c r="D158" s="1" t="s">
        <v>200</v>
      </c>
      <c r="E158" s="1" t="s">
        <v>615</v>
      </c>
      <c r="F158">
        <v>1559.22</v>
      </c>
      <c r="G158" vm="202">
        <f t="shared" si="4"/>
        <v>1562.02</v>
      </c>
      <c r="H15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Row],[DistTitle]]&amp;"]")/G158,"")</f>
        <v/>
      </c>
      <c r="I158" s="49">
        <f>IFERROR(CUBEVALUE("ThisWorkbookDataModel","[Measures].[Exp]","[Expenditures].[SchoolYear].["&amp;$N$6&amp;"]","[Expenditures].[DistTitle].["&amp;DistrictBySize[[#This Row],[DistTitle]]&amp;"]")/G158,"")</f>
        <v>21768.655036427193</v>
      </c>
      <c r="J158" s="49" t="e">
        <f t="shared" si="5"/>
        <v>#N/A</v>
      </c>
      <c r="K158" s="51" t="e">
        <f>IF(G158="",NA(),IF(DistrictBySize[[#This Row],[DistrictGroupTitle]]=$N$2,IF($N$7="All Programs",I158,H158),NA()))</f>
        <v>#N/A</v>
      </c>
    </row>
    <row r="159" spans="1:11" x14ac:dyDescent="0.25">
      <c r="A159" s="1" t="s">
        <v>706</v>
      </c>
      <c r="B159" s="1" t="s">
        <v>707</v>
      </c>
      <c r="C159" s="1" t="s">
        <v>500</v>
      </c>
      <c r="D159" s="1" t="s">
        <v>183</v>
      </c>
      <c r="E159" s="1" t="s">
        <v>501</v>
      </c>
      <c r="F159">
        <v>71.599999999999994</v>
      </c>
      <c r="G159" vm="137">
        <f t="shared" si="4"/>
        <v>66</v>
      </c>
      <c r="H15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Row],[DistTitle]]&amp;"]")/G159,"")</f>
        <v/>
      </c>
      <c r="I159" s="49">
        <f>IFERROR(CUBEVALUE("ThisWorkbookDataModel","[Measures].[Exp]","[Expenditures].[SchoolYear].["&amp;$N$6&amp;"]","[Expenditures].[DistTitle].["&amp;DistrictBySize[[#This Row],[DistTitle]]&amp;"]")/G159,"")</f>
        <v>18116.421515151516</v>
      </c>
      <c r="J159" s="49" t="e">
        <f t="shared" si="5"/>
        <v>#N/A</v>
      </c>
      <c r="K159" s="51" t="e">
        <f>IF(G159="",NA(),IF(DistrictBySize[[#This Row],[DistrictGroupTitle]]=$N$2,IF($N$7="All Programs",I159,H159),NA()))</f>
        <v>#N/A</v>
      </c>
    </row>
    <row r="160" spans="1:11" x14ac:dyDescent="0.25">
      <c r="A160" s="1" t="s">
        <v>706</v>
      </c>
      <c r="B160" s="1" t="s">
        <v>707</v>
      </c>
      <c r="C160" s="1" t="s">
        <v>496</v>
      </c>
      <c r="D160" s="1" t="s">
        <v>219</v>
      </c>
      <c r="E160" s="1" t="s">
        <v>497</v>
      </c>
      <c r="F160">
        <v>6512.79</v>
      </c>
      <c r="G160" vm="229">
        <f t="shared" si="4"/>
        <v>6618.03</v>
      </c>
      <c r="H16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Row],[DistTitle]]&amp;"]")/G160,"")</f>
        <v/>
      </c>
      <c r="I160" s="49">
        <f>IFERROR(CUBEVALUE("ThisWorkbookDataModel","[Measures].[Exp]","[Expenditures].[SchoolYear].["&amp;$N$6&amp;"]","[Expenditures].[DistTitle].["&amp;DistrictBySize[[#This Row],[DistTitle]]&amp;"]")/G160,"")</f>
        <v>20513.761953330522</v>
      </c>
      <c r="J160" s="49" t="e">
        <f t="shared" si="5"/>
        <v>#N/A</v>
      </c>
      <c r="K160" s="51" t="e">
        <f>IF(G160="",NA(),IF(DistrictBySize[[#This Row],[DistrictGroupTitle]]=$N$2,IF($N$7="All Programs",I160,H160),NA()))</f>
        <v>#N/A</v>
      </c>
    </row>
    <row r="161" spans="1:11" x14ac:dyDescent="0.25">
      <c r="A161" s="1" t="s">
        <v>706</v>
      </c>
      <c r="B161" s="1" t="s">
        <v>707</v>
      </c>
      <c r="C161" s="1" t="s">
        <v>360</v>
      </c>
      <c r="D161" s="1" t="s">
        <v>12</v>
      </c>
      <c r="E161" s="1" t="s">
        <v>361</v>
      </c>
      <c r="F161">
        <v>466.43</v>
      </c>
      <c r="G161" vm="256">
        <f t="shared" si="4"/>
        <v>532.62</v>
      </c>
      <c r="H16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Row],[DistTitle]]&amp;"]")/G161,"")</f>
        <v/>
      </c>
      <c r="I161" s="49">
        <f>IFERROR(CUBEVALUE("ThisWorkbookDataModel","[Measures].[Exp]","[Expenditures].[SchoolYear].["&amp;$N$6&amp;"]","[Expenditures].[DistTitle].["&amp;DistrictBySize[[#This Row],[DistTitle]]&amp;"]")/G161,"")</f>
        <v>18171.907269723255</v>
      </c>
      <c r="J161" s="49" t="e">
        <f t="shared" si="5"/>
        <v>#N/A</v>
      </c>
      <c r="K161" s="51" t="e">
        <f>IF(G161="",NA(),IF(DistrictBySize[[#This Row],[DistrictGroupTitle]]=$N$2,IF($N$7="All Programs",I161,H161),NA()))</f>
        <v>#N/A</v>
      </c>
    </row>
    <row r="162" spans="1:11" x14ac:dyDescent="0.25">
      <c r="A162" s="1" t="s">
        <v>706</v>
      </c>
      <c r="B162" s="1" t="s">
        <v>707</v>
      </c>
      <c r="C162" s="1" t="s">
        <v>510</v>
      </c>
      <c r="D162" s="1" t="s">
        <v>197</v>
      </c>
      <c r="E162" s="1" t="s">
        <v>511</v>
      </c>
      <c r="F162">
        <v>15101.15</v>
      </c>
      <c r="G162" vm="165">
        <f t="shared" si="4"/>
        <v>15271.46</v>
      </c>
      <c r="H16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Row],[DistTitle]]&amp;"]")/G162,"")</f>
        <v/>
      </c>
      <c r="I162" s="49">
        <f>IFERROR(CUBEVALUE("ThisWorkbookDataModel","[Measures].[Exp]","[Expenditures].[SchoolYear].["&amp;$N$6&amp;"]","[Expenditures].[DistTitle].["&amp;DistrictBySize[[#This Row],[DistTitle]]&amp;"]")/G162,"")</f>
        <v>19896.610292663572</v>
      </c>
      <c r="J162" s="49" t="e">
        <f t="shared" si="5"/>
        <v>#N/A</v>
      </c>
      <c r="K162" s="51" t="e">
        <f>IF(G162="",NA(),IF(DistrictBySize[[#This Row],[DistrictGroupTitle]]=$N$2,IF($N$7="All Programs",I162,H162),NA()))</f>
        <v>#N/A</v>
      </c>
    </row>
    <row r="163" spans="1:11" x14ac:dyDescent="0.25">
      <c r="A163" s="1" t="s">
        <v>706</v>
      </c>
      <c r="B163" s="1" t="s">
        <v>707</v>
      </c>
      <c r="C163" s="1" t="s">
        <v>632</v>
      </c>
      <c r="D163" s="1" t="s">
        <v>200</v>
      </c>
      <c r="E163" s="1" t="s">
        <v>633</v>
      </c>
      <c r="F163">
        <v>1298.5899999999999</v>
      </c>
      <c r="G163" vm="326">
        <f t="shared" si="4"/>
        <v>1295.3900000000001</v>
      </c>
      <c r="H16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Row],[DistTitle]]&amp;"]")/G163,"")</f>
        <v/>
      </c>
      <c r="I163" s="49">
        <f>IFERROR(CUBEVALUE("ThisWorkbookDataModel","[Measures].[Exp]","[Expenditures].[SchoolYear].["&amp;$N$6&amp;"]","[Expenditures].[DistTitle].["&amp;DistrictBySize[[#This Row],[DistTitle]]&amp;"]")/G163,"")</f>
        <v>17871.74709546932</v>
      </c>
      <c r="J163" s="49" t="e">
        <f t="shared" si="5"/>
        <v>#N/A</v>
      </c>
      <c r="K163" s="51" t="e">
        <f>IF(G163="",NA(),IF(DistrictBySize[[#This Row],[DistrictGroupTitle]]=$N$2,IF($N$7="All Programs",I163,H163),NA()))</f>
        <v>#N/A</v>
      </c>
    </row>
    <row r="164" spans="1:11" x14ac:dyDescent="0.25">
      <c r="A164" s="1" t="s">
        <v>706</v>
      </c>
      <c r="B164" s="1" t="s">
        <v>707</v>
      </c>
      <c r="C164" s="1" t="s">
        <v>398</v>
      </c>
      <c r="D164" s="1" t="s">
        <v>194</v>
      </c>
      <c r="E164" s="1" t="s">
        <v>399</v>
      </c>
      <c r="F164">
        <v>814.95</v>
      </c>
      <c r="G164" vm="243">
        <f t="shared" si="4"/>
        <v>809.51</v>
      </c>
      <c r="H16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Row],[DistTitle]]&amp;"]")/G164,"")</f>
        <v/>
      </c>
      <c r="I164" s="49">
        <f>IFERROR(CUBEVALUE("ThisWorkbookDataModel","[Measures].[Exp]","[Expenditures].[SchoolYear].["&amp;$N$6&amp;"]","[Expenditures].[DistTitle].["&amp;DistrictBySize[[#This Row],[DistTitle]]&amp;"]")/G164,"")</f>
        <v>14876.092796877123</v>
      </c>
      <c r="J164" s="49" t="e">
        <f t="shared" si="5"/>
        <v>#N/A</v>
      </c>
      <c r="K164" s="51" t="e">
        <f>IF(G164="",NA(),IF(DistrictBySize[[#This Row],[DistrictGroupTitle]]=$N$2,IF($N$7="All Programs",I164,H164),NA()))</f>
        <v>#N/A</v>
      </c>
    </row>
    <row r="165" spans="1:11" x14ac:dyDescent="0.25">
      <c r="A165" s="1" t="s">
        <v>706</v>
      </c>
      <c r="B165" s="1" t="s">
        <v>707</v>
      </c>
      <c r="C165" s="1" t="s">
        <v>122</v>
      </c>
      <c r="D165" s="1" t="s">
        <v>12</v>
      </c>
      <c r="E165" s="1" t="s">
        <v>123</v>
      </c>
      <c r="F165">
        <v>314.58999999999997</v>
      </c>
      <c r="G165" vm="155">
        <f t="shared" si="4"/>
        <v>310.33</v>
      </c>
      <c r="H16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Row],[DistTitle]]&amp;"]")/G165,"")</f>
        <v/>
      </c>
      <c r="I165" s="49">
        <f>IFERROR(CUBEVALUE("ThisWorkbookDataModel","[Measures].[Exp]","[Expenditures].[SchoolYear].["&amp;$N$6&amp;"]","[Expenditures].[DistTitle].["&amp;DistrictBySize[[#This Row],[DistTitle]]&amp;"]")/G165,"")</f>
        <v>21586.557309960364</v>
      </c>
      <c r="J165" s="49" t="e">
        <f t="shared" si="5"/>
        <v>#N/A</v>
      </c>
      <c r="K165" s="51" t="e">
        <f>IF(G165="",NA(),IF(DistrictBySize[[#This Row],[DistrictGroupTitle]]=$N$2,IF($N$7="All Programs",I165,H165),NA()))</f>
        <v>#N/A</v>
      </c>
    </row>
    <row r="166" spans="1:11" x14ac:dyDescent="0.25">
      <c r="A166" s="1" t="s">
        <v>706</v>
      </c>
      <c r="B166" s="1" t="s">
        <v>707</v>
      </c>
      <c r="C166" s="1" t="s">
        <v>112</v>
      </c>
      <c r="D166" s="1" t="s">
        <v>12</v>
      </c>
      <c r="E166" s="1" t="s">
        <v>113</v>
      </c>
      <c r="F166">
        <v>170</v>
      </c>
      <c r="G166" vm="360">
        <f t="shared" si="4"/>
        <v>125.6</v>
      </c>
      <c r="H16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Row],[DistTitle]]&amp;"]")/G166,"")</f>
        <v/>
      </c>
      <c r="I166" s="49">
        <f>IFERROR(CUBEVALUE("ThisWorkbookDataModel","[Measures].[Exp]","[Expenditures].[SchoolYear].["&amp;$N$6&amp;"]","[Expenditures].[DistTitle].["&amp;DistrictBySize[[#This Row],[DistTitle]]&amp;"]")/G166,"")</f>
        <v>45570.673487261149</v>
      </c>
      <c r="J166" s="49" t="e">
        <f t="shared" si="5"/>
        <v>#N/A</v>
      </c>
      <c r="K166" s="51" t="e">
        <f>IF(G166="",NA(),IF(DistrictBySize[[#This Row],[DistrictGroupTitle]]=$N$2,IF($N$7="All Programs",I166,H166),NA()))</f>
        <v>#N/A</v>
      </c>
    </row>
    <row r="167" spans="1:11" x14ac:dyDescent="0.25">
      <c r="A167" s="1" t="s">
        <v>706</v>
      </c>
      <c r="B167" s="1" t="s">
        <v>707</v>
      </c>
      <c r="C167" s="1" t="s">
        <v>448</v>
      </c>
      <c r="D167" s="1" t="s">
        <v>200</v>
      </c>
      <c r="E167" s="1" t="s">
        <v>449</v>
      </c>
      <c r="F167">
        <v>1175.78</v>
      </c>
      <c r="G167" vm="168">
        <f t="shared" si="4"/>
        <v>1143.6600000000001</v>
      </c>
      <c r="H16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Row],[DistTitle]]&amp;"]")/G167,"")</f>
        <v/>
      </c>
      <c r="I167" s="49">
        <f>IFERROR(CUBEVALUE("ThisWorkbookDataModel","[Measures].[Exp]","[Expenditures].[SchoolYear].["&amp;$N$6&amp;"]","[Expenditures].[DistTitle].["&amp;DistrictBySize[[#This Row],[DistTitle]]&amp;"]")/G167,"")</f>
        <v>17510.656978472623</v>
      </c>
      <c r="J167" s="49" t="e">
        <f t="shared" si="5"/>
        <v>#N/A</v>
      </c>
      <c r="K167" s="51" t="e">
        <f>IF(G167="",NA(),IF(DistrictBySize[[#This Row],[DistrictGroupTitle]]=$N$2,IF($N$7="All Programs",I167,H167),NA()))</f>
        <v>#N/A</v>
      </c>
    </row>
    <row r="168" spans="1:11" x14ac:dyDescent="0.25">
      <c r="A168" s="1" t="s">
        <v>706</v>
      </c>
      <c r="B168" s="1" t="s">
        <v>707</v>
      </c>
      <c r="C168" s="1" t="s">
        <v>538</v>
      </c>
      <c r="D168" s="1" t="s">
        <v>200</v>
      </c>
      <c r="E168" s="1" t="s">
        <v>539</v>
      </c>
      <c r="F168">
        <v>1403.76</v>
      </c>
      <c r="G168" vm="259">
        <f t="shared" si="4"/>
        <v>1410.41</v>
      </c>
      <c r="H16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Row],[DistTitle]]&amp;"]")/G168,"")</f>
        <v/>
      </c>
      <c r="I168" s="49">
        <f>IFERROR(CUBEVALUE("ThisWorkbookDataModel","[Measures].[Exp]","[Expenditures].[SchoolYear].["&amp;$N$6&amp;"]","[Expenditures].[DistTitle].["&amp;DistrictBySize[[#This Row],[DistTitle]]&amp;"]")/G168,"")</f>
        <v>16693.794825618079</v>
      </c>
      <c r="J168" s="49" t="e">
        <f t="shared" si="5"/>
        <v>#N/A</v>
      </c>
      <c r="K168" s="51" t="e">
        <f>IF(G168="",NA(),IF(DistrictBySize[[#This Row],[DistrictGroupTitle]]=$N$2,IF($N$7="All Programs",I168,H168),NA()))</f>
        <v>#N/A</v>
      </c>
    </row>
    <row r="169" spans="1:11" x14ac:dyDescent="0.25">
      <c r="A169" s="1" t="s">
        <v>706</v>
      </c>
      <c r="B169" s="1" t="s">
        <v>707</v>
      </c>
      <c r="C169" s="1" t="s">
        <v>612</v>
      </c>
      <c r="D169" s="1" t="s">
        <v>200</v>
      </c>
      <c r="E169" s="1" t="s">
        <v>613</v>
      </c>
      <c r="F169">
        <v>1994.63</v>
      </c>
      <c r="G169" vm="283">
        <f t="shared" si="4"/>
        <v>1927.41</v>
      </c>
      <c r="H16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Row],[DistTitle]]&amp;"]")/G169,"")</f>
        <v/>
      </c>
      <c r="I169" s="49">
        <f>IFERROR(CUBEVALUE("ThisWorkbookDataModel","[Measures].[Exp]","[Expenditures].[SchoolYear].["&amp;$N$6&amp;"]","[Expenditures].[DistTitle].["&amp;DistrictBySize[[#This Row],[DistTitle]]&amp;"]")/G169,"")</f>
        <v>18389.644253168757</v>
      </c>
      <c r="J169" s="49" t="e">
        <f t="shared" si="5"/>
        <v>#N/A</v>
      </c>
      <c r="K169" s="51" t="e">
        <f>IF(G169="",NA(),IF(DistrictBySize[[#This Row],[DistrictGroupTitle]]=$N$2,IF($N$7="All Programs",I169,H169),NA()))</f>
        <v>#N/A</v>
      </c>
    </row>
    <row r="170" spans="1:11" x14ac:dyDescent="0.25">
      <c r="A170" s="1" t="s">
        <v>706</v>
      </c>
      <c r="B170" s="1" t="s">
        <v>707</v>
      </c>
      <c r="C170" s="1" t="s">
        <v>296</v>
      </c>
      <c r="D170" s="1" t="s">
        <v>194</v>
      </c>
      <c r="E170" s="1" t="s">
        <v>297</v>
      </c>
      <c r="F170">
        <v>627.35</v>
      </c>
      <c r="G170" vm="263">
        <f t="shared" si="4"/>
        <v>647.9</v>
      </c>
      <c r="H17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Row],[DistTitle]]&amp;"]")/G170,"")</f>
        <v/>
      </c>
      <c r="I170" s="49">
        <f>IFERROR(CUBEVALUE("ThisWorkbookDataModel","[Measures].[Exp]","[Expenditures].[SchoolYear].["&amp;$N$6&amp;"]","[Expenditures].[DistTitle].["&amp;DistrictBySize[[#This Row],[DistTitle]]&amp;"]")/G170,"")</f>
        <v>21102.619370273191</v>
      </c>
      <c r="J170" s="49" t="e">
        <f t="shared" si="5"/>
        <v>#N/A</v>
      </c>
      <c r="K170" s="51" t="e">
        <f>IF(G170="",NA(),IF(DistrictBySize[[#This Row],[DistrictGroupTitle]]=$N$2,IF($N$7="All Programs",I170,H170),NA()))</f>
        <v>#N/A</v>
      </c>
    </row>
    <row r="171" spans="1:11" x14ac:dyDescent="0.25">
      <c r="A171" s="1" t="s">
        <v>706</v>
      </c>
      <c r="B171" s="1" t="s">
        <v>707</v>
      </c>
      <c r="C171" s="1" t="s">
        <v>272</v>
      </c>
      <c r="D171" s="1" t="s">
        <v>191</v>
      </c>
      <c r="E171" s="1" t="s">
        <v>273</v>
      </c>
      <c r="F171">
        <v>2037.1</v>
      </c>
      <c r="G171" vm="401">
        <f t="shared" si="4"/>
        <v>2001.28</v>
      </c>
      <c r="H17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Row],[DistTitle]]&amp;"]")/G171,"")</f>
        <v/>
      </c>
      <c r="I171" s="49">
        <f>IFERROR(CUBEVALUE("ThisWorkbookDataModel","[Measures].[Exp]","[Expenditures].[SchoolYear].["&amp;$N$6&amp;"]","[Expenditures].[DistTitle].["&amp;DistrictBySize[[#This Row],[DistTitle]]&amp;"]")/G171,"")</f>
        <v>18488.144792332911</v>
      </c>
      <c r="J171" s="49" t="e">
        <f t="shared" si="5"/>
        <v>#N/A</v>
      </c>
      <c r="K171" s="51" t="e">
        <f>IF(G171="",NA(),IF(DistrictBySize[[#This Row],[DistrictGroupTitle]]=$N$2,IF($N$7="All Programs",I171,H171),NA()))</f>
        <v>#N/A</v>
      </c>
    </row>
    <row r="172" spans="1:11" x14ac:dyDescent="0.25">
      <c r="A172" s="1" t="s">
        <v>706</v>
      </c>
      <c r="B172" s="1" t="s">
        <v>707</v>
      </c>
      <c r="C172" s="1" t="s">
        <v>368</v>
      </c>
      <c r="D172" s="1" t="s">
        <v>219</v>
      </c>
      <c r="E172" s="1" t="s">
        <v>369</v>
      </c>
      <c r="F172">
        <v>5237.55</v>
      </c>
      <c r="G172" vm="204">
        <f t="shared" si="4"/>
        <v>5294.63</v>
      </c>
      <c r="H17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Row],[DistTitle]]&amp;"]")/G172,"")</f>
        <v/>
      </c>
      <c r="I172" s="49">
        <f>IFERROR(CUBEVALUE("ThisWorkbookDataModel","[Measures].[Exp]","[Expenditures].[SchoolYear].["&amp;$N$6&amp;"]","[Expenditures].[DistTitle].["&amp;DistrictBySize[[#This Row],[DistTitle]]&amp;"]")/G172,"")</f>
        <v>19086.848990392151</v>
      </c>
      <c r="J172" s="49" t="e">
        <f t="shared" si="5"/>
        <v>#N/A</v>
      </c>
      <c r="K172" s="51" t="e">
        <f>IF(G172="",NA(),IF(DistrictBySize[[#This Row],[DistrictGroupTitle]]=$N$2,IF($N$7="All Programs",I172,H172),NA()))</f>
        <v>#N/A</v>
      </c>
    </row>
    <row r="173" spans="1:11" x14ac:dyDescent="0.25">
      <c r="A173" s="1" t="s">
        <v>706</v>
      </c>
      <c r="B173" s="1" t="s">
        <v>707</v>
      </c>
      <c r="C173" s="1" t="s">
        <v>430</v>
      </c>
      <c r="D173" s="1" t="s">
        <v>191</v>
      </c>
      <c r="E173" s="1" t="s">
        <v>431</v>
      </c>
      <c r="F173">
        <v>2320.81</v>
      </c>
      <c r="G173" vm="311">
        <f t="shared" si="4"/>
        <v>2299.0500000000002</v>
      </c>
      <c r="H17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Row],[DistTitle]]&amp;"]")/G173,"")</f>
        <v/>
      </c>
      <c r="I173" s="49">
        <f>IFERROR(CUBEVALUE("ThisWorkbookDataModel","[Measures].[Exp]","[Expenditures].[SchoolYear].["&amp;$N$6&amp;"]","[Expenditures].[DistTitle].["&amp;DistrictBySize[[#This Row],[DistTitle]]&amp;"]")/G173,"")</f>
        <v>18758.869963680649</v>
      </c>
      <c r="J173" s="49" t="e">
        <f t="shared" si="5"/>
        <v>#N/A</v>
      </c>
      <c r="K173" s="51" t="e">
        <f>IF(G173="",NA(),IF(DistrictBySize[[#This Row],[DistrictGroupTitle]]=$N$2,IF($N$7="All Programs",I173,H173),NA()))</f>
        <v>#N/A</v>
      </c>
    </row>
    <row r="174" spans="1:11" x14ac:dyDescent="0.25">
      <c r="A174" s="1" t="s">
        <v>706</v>
      </c>
      <c r="B174" s="1" t="s">
        <v>707</v>
      </c>
      <c r="C174" s="1" t="s">
        <v>446</v>
      </c>
      <c r="D174" s="1" t="s">
        <v>183</v>
      </c>
      <c r="E174" s="1" t="s">
        <v>447</v>
      </c>
      <c r="F174">
        <v>53.96</v>
      </c>
      <c r="G174" vm="211">
        <f t="shared" si="4"/>
        <v>58.06</v>
      </c>
      <c r="H17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Row],[DistTitle]]&amp;"]")/G174,"")</f>
        <v/>
      </c>
      <c r="I174" s="49">
        <f>IFERROR(CUBEVALUE("ThisWorkbookDataModel","[Measures].[Exp]","[Expenditures].[SchoolYear].["&amp;$N$6&amp;"]","[Expenditures].[DistTitle].["&amp;DistrictBySize[[#This Row],[DistTitle]]&amp;"]")/G174,"")</f>
        <v>42927.786772304506</v>
      </c>
      <c r="J174" s="49" t="e">
        <f t="shared" si="5"/>
        <v>#N/A</v>
      </c>
      <c r="K174" s="51" t="e">
        <f>IF(G174="",NA(),IF(DistrictBySize[[#This Row],[DistrictGroupTitle]]=$N$2,IF($N$7="All Programs",I174,H174),NA()))</f>
        <v>#N/A</v>
      </c>
    </row>
    <row r="175" spans="1:11" x14ac:dyDescent="0.25">
      <c r="A175" s="1" t="s">
        <v>706</v>
      </c>
      <c r="B175" s="1" t="s">
        <v>707</v>
      </c>
      <c r="C175" s="1" t="s">
        <v>580</v>
      </c>
      <c r="D175" s="1" t="s">
        <v>197</v>
      </c>
      <c r="E175" s="1" t="s">
        <v>581</v>
      </c>
      <c r="F175">
        <v>14866.43</v>
      </c>
      <c r="G175" vm="138">
        <f t="shared" si="4"/>
        <v>14783.27</v>
      </c>
      <c r="H17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Row],[DistTitle]]&amp;"]")/G175,"")</f>
        <v/>
      </c>
      <c r="I175" s="49">
        <f>IFERROR(CUBEVALUE("ThisWorkbookDataModel","[Measures].[Exp]","[Expenditures].[SchoolYear].["&amp;$N$6&amp;"]","[Expenditures].[DistTitle].["&amp;DistrictBySize[[#This Row],[DistTitle]]&amp;"]")/G175,"")</f>
        <v>17808.494680811484</v>
      </c>
      <c r="J175" s="49" t="e">
        <f t="shared" si="5"/>
        <v>#N/A</v>
      </c>
      <c r="K175" s="51" t="e">
        <f>IF(G175="",NA(),IF(DistrictBySize[[#This Row],[DistrictGroupTitle]]=$N$2,IF($N$7="All Programs",I175,H175),NA()))</f>
        <v>#N/A</v>
      </c>
    </row>
    <row r="176" spans="1:11" x14ac:dyDescent="0.25">
      <c r="A176" s="1" t="s">
        <v>706</v>
      </c>
      <c r="B176" s="1" t="s">
        <v>707</v>
      </c>
      <c r="C176" s="1" t="s">
        <v>152</v>
      </c>
      <c r="D176" s="1" t="s">
        <v>12</v>
      </c>
      <c r="E176" s="1" t="s">
        <v>153</v>
      </c>
      <c r="F176">
        <v>266.07</v>
      </c>
      <c r="G176" vm="303">
        <f t="shared" si="4"/>
        <v>263.49</v>
      </c>
      <c r="H17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Row],[DistTitle]]&amp;"]")/G176,"")</f>
        <v/>
      </c>
      <c r="I176" s="49">
        <f>IFERROR(CUBEVALUE("ThisWorkbookDataModel","[Measures].[Exp]","[Expenditures].[SchoolYear].["&amp;$N$6&amp;"]","[Expenditures].[DistTitle].["&amp;DistrictBySize[[#This Row],[DistTitle]]&amp;"]")/G176,"")</f>
        <v>21191.265474970587</v>
      </c>
      <c r="J176" s="49" t="e">
        <f t="shared" si="5"/>
        <v>#N/A</v>
      </c>
      <c r="K176" s="51" t="e">
        <f>IF(G176="",NA(),IF(DistrictBySize[[#This Row],[DistrictGroupTitle]]=$N$2,IF($N$7="All Programs",I176,H176),NA()))</f>
        <v>#N/A</v>
      </c>
    </row>
    <row r="177" spans="1:11" x14ac:dyDescent="0.25">
      <c r="A177" s="1" t="s">
        <v>706</v>
      </c>
      <c r="B177" s="1" t="s">
        <v>707</v>
      </c>
      <c r="C177" s="1" t="s">
        <v>358</v>
      </c>
      <c r="D177" s="1" t="s">
        <v>228</v>
      </c>
      <c r="E177" s="1" t="s">
        <v>359</v>
      </c>
      <c r="F177">
        <v>22156.26</v>
      </c>
      <c r="G177" vm="268">
        <f t="shared" si="4"/>
        <v>22413.03</v>
      </c>
      <c r="H17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Row],[DistTitle]]&amp;"]")/G177,"")</f>
        <v/>
      </c>
      <c r="I177" s="49">
        <f>IFERROR(CUBEVALUE("ThisWorkbookDataModel","[Measures].[Exp]","[Expenditures].[SchoolYear].["&amp;$N$6&amp;"]","[Expenditures].[DistTitle].["&amp;DistrictBySize[[#This Row],[DistTitle]]&amp;"]")/G177,"")</f>
        <v>18996.322927332894</v>
      </c>
      <c r="J177" s="49" t="e">
        <f t="shared" si="5"/>
        <v>#N/A</v>
      </c>
      <c r="K177" s="51" t="e">
        <f>IF(G177="",NA(),IF(DistrictBySize[[#This Row],[DistrictGroupTitle]]=$N$2,IF($N$7="All Programs",I177,H177),NA()))</f>
        <v>#N/A</v>
      </c>
    </row>
    <row r="178" spans="1:11" x14ac:dyDescent="0.25">
      <c r="A178" s="1" t="s">
        <v>706</v>
      </c>
      <c r="B178" s="1" t="s">
        <v>707</v>
      </c>
      <c r="C178" s="1" t="s">
        <v>306</v>
      </c>
      <c r="D178" s="1" t="s">
        <v>219</v>
      </c>
      <c r="E178" s="1" t="s">
        <v>307</v>
      </c>
      <c r="F178">
        <v>5480.81</v>
      </c>
      <c r="G178" vm="330">
        <f t="shared" si="4"/>
        <v>5602.08</v>
      </c>
      <c r="H17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Row],[DistTitle]]&amp;"]")/G178,"")</f>
        <v/>
      </c>
      <c r="I178" s="49">
        <f>IFERROR(CUBEVALUE("ThisWorkbookDataModel","[Measures].[Exp]","[Expenditures].[SchoolYear].["&amp;$N$6&amp;"]","[Expenditures].[DistTitle].["&amp;DistrictBySize[[#This Row],[DistTitle]]&amp;"]")/G178,"")</f>
        <v>19375.171061462886</v>
      </c>
      <c r="J178" s="49" t="e">
        <f t="shared" si="5"/>
        <v>#N/A</v>
      </c>
      <c r="K178" s="51" t="e">
        <f>IF(G178="",NA(),IF(DistrictBySize[[#This Row],[DistrictGroupTitle]]=$N$2,IF($N$7="All Programs",I178,H178),NA()))</f>
        <v>#N/A</v>
      </c>
    </row>
    <row r="179" spans="1:11" x14ac:dyDescent="0.25">
      <c r="A179" s="1" t="s">
        <v>706</v>
      </c>
      <c r="B179" s="1" t="s">
        <v>707</v>
      </c>
      <c r="C179" s="1" t="s">
        <v>178</v>
      </c>
      <c r="D179" s="1" t="s">
        <v>12</v>
      </c>
      <c r="E179" s="1" t="s">
        <v>179</v>
      </c>
      <c r="F179">
        <v>146.59</v>
      </c>
      <c r="G179" vm="382">
        <f t="shared" si="4"/>
        <v>152.35</v>
      </c>
      <c r="H17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Row],[DistTitle]]&amp;"]")/G179,"")</f>
        <v/>
      </c>
      <c r="I179" s="49">
        <f>IFERROR(CUBEVALUE("ThisWorkbookDataModel","[Measures].[Exp]","[Expenditures].[SchoolYear].["&amp;$N$6&amp;"]","[Expenditures].[DistTitle].["&amp;DistrictBySize[[#This Row],[DistTitle]]&amp;"]")/G179,"")</f>
        <v>26148.501608139155</v>
      </c>
      <c r="J179" s="49" t="e">
        <f t="shared" si="5"/>
        <v>#N/A</v>
      </c>
      <c r="K179" s="51" t="e">
        <f>IF(G179="",NA(),IF(DistrictBySize[[#This Row],[DistrictGroupTitle]]=$N$2,IF($N$7="All Programs",I179,H179),NA()))</f>
        <v>#N/A</v>
      </c>
    </row>
    <row r="180" spans="1:11" x14ac:dyDescent="0.25">
      <c r="A180" s="1" t="s">
        <v>706</v>
      </c>
      <c r="B180" s="1" t="s">
        <v>707</v>
      </c>
      <c r="C180" s="1" t="s">
        <v>62</v>
      </c>
      <c r="D180" s="1" t="s">
        <v>12</v>
      </c>
      <c r="E180" s="1" t="s">
        <v>63</v>
      </c>
      <c r="F180">
        <v>315.8</v>
      </c>
      <c r="G180" vm="152">
        <f t="shared" si="4"/>
        <v>320.58</v>
      </c>
      <c r="H18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Row],[DistTitle]]&amp;"]")/G180,"")</f>
        <v/>
      </c>
      <c r="I180" s="49">
        <f>IFERROR(CUBEVALUE("ThisWorkbookDataModel","[Measures].[Exp]","[Expenditures].[SchoolYear].["&amp;$N$6&amp;"]","[Expenditures].[DistTitle].["&amp;DistrictBySize[[#This Row],[DistTitle]]&amp;"]")/G180,"")</f>
        <v>22630.566566847592</v>
      </c>
      <c r="J180" s="49" t="e">
        <f t="shared" si="5"/>
        <v>#N/A</v>
      </c>
      <c r="K180" s="51" t="e">
        <f>IF(G180="",NA(),IF(DistrictBySize[[#This Row],[DistrictGroupTitle]]=$N$2,IF($N$7="All Programs",I180,H180),NA()))</f>
        <v>#N/A</v>
      </c>
    </row>
    <row r="181" spans="1:11" x14ac:dyDescent="0.25">
      <c r="A181" s="1" t="s">
        <v>706</v>
      </c>
      <c r="B181" s="1" t="s">
        <v>707</v>
      </c>
      <c r="C181" s="1" t="s">
        <v>442</v>
      </c>
      <c r="D181" s="1" t="s">
        <v>194</v>
      </c>
      <c r="E181" s="1" t="s">
        <v>443</v>
      </c>
      <c r="F181">
        <v>946.65</v>
      </c>
      <c r="G181" vm="177">
        <f t="shared" si="4"/>
        <v>992.36</v>
      </c>
      <c r="H18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Row],[DistTitle]]&amp;"]")/G181,"")</f>
        <v/>
      </c>
      <c r="I181" s="49">
        <f>IFERROR(CUBEVALUE("ThisWorkbookDataModel","[Measures].[Exp]","[Expenditures].[SchoolYear].["&amp;$N$6&amp;"]","[Expenditures].[DistTitle].["&amp;DistrictBySize[[#This Row],[DistTitle]]&amp;"]")/G181,"")</f>
        <v>19889.332308839534</v>
      </c>
      <c r="J181" s="49" t="e">
        <f t="shared" si="5"/>
        <v>#N/A</v>
      </c>
      <c r="K181" s="51" t="e">
        <f>IF(G181="",NA(),IF(DistrictBySize[[#This Row],[DistrictGroupTitle]]=$N$2,IF($N$7="All Programs",I181,H181),NA()))</f>
        <v>#N/A</v>
      </c>
    </row>
    <row r="182" spans="1:11" x14ac:dyDescent="0.25">
      <c r="A182" s="1" t="s">
        <v>706</v>
      </c>
      <c r="B182" s="1" t="s">
        <v>707</v>
      </c>
      <c r="C182" s="1" t="s">
        <v>304</v>
      </c>
      <c r="D182" s="1" t="s">
        <v>194</v>
      </c>
      <c r="E182" s="1" t="s">
        <v>305</v>
      </c>
      <c r="F182">
        <v>583.78</v>
      </c>
      <c r="G182" vm="150">
        <f t="shared" si="4"/>
        <v>584.16</v>
      </c>
      <c r="H18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Row],[DistTitle]]&amp;"]")/G182,"")</f>
        <v/>
      </c>
      <c r="I182" s="49">
        <f>IFERROR(CUBEVALUE("ThisWorkbookDataModel","[Measures].[Exp]","[Expenditures].[SchoolYear].["&amp;$N$6&amp;"]","[Expenditures].[DistTitle].["&amp;DistrictBySize[[#This Row],[DistTitle]]&amp;"]")/G182,"")</f>
        <v>21835.25474185155</v>
      </c>
      <c r="J182" s="49" t="e">
        <f t="shared" si="5"/>
        <v>#N/A</v>
      </c>
      <c r="K182" s="51" t="e">
        <f>IF(G182="",NA(),IF(DistrictBySize[[#This Row],[DistrictGroupTitle]]=$N$2,IF($N$7="All Programs",I182,H182),NA()))</f>
        <v>#N/A</v>
      </c>
    </row>
    <row r="183" spans="1:11" x14ac:dyDescent="0.25">
      <c r="A183" s="1" t="s">
        <v>706</v>
      </c>
      <c r="B183" s="1" t="s">
        <v>707</v>
      </c>
      <c r="C183" s="1" t="s">
        <v>100</v>
      </c>
      <c r="D183" s="1" t="s">
        <v>12</v>
      </c>
      <c r="E183" s="1" t="s">
        <v>101</v>
      </c>
      <c r="F183">
        <v>218.71</v>
      </c>
      <c r="G183" vm="251">
        <f t="shared" si="4"/>
        <v>212.21</v>
      </c>
      <c r="H18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Row],[DistTitle]]&amp;"]")/G183,"")</f>
        <v/>
      </c>
      <c r="I183" s="49">
        <f>IFERROR(CUBEVALUE("ThisWorkbookDataModel","[Measures].[Exp]","[Expenditures].[SchoolYear].["&amp;$N$6&amp;"]","[Expenditures].[DistTitle].["&amp;DistrictBySize[[#This Row],[DistTitle]]&amp;"]")/G183,"")</f>
        <v>24235.086612317984</v>
      </c>
      <c r="J183" s="49" t="e">
        <f t="shared" si="5"/>
        <v>#N/A</v>
      </c>
      <c r="K183" s="51" t="e">
        <f>IF(G183="",NA(),IF(DistrictBySize[[#This Row],[DistrictGroupTitle]]=$N$2,IF($N$7="All Programs",I183,H183),NA()))</f>
        <v>#N/A</v>
      </c>
    </row>
    <row r="184" spans="1:11" x14ac:dyDescent="0.25">
      <c r="A184" s="1" t="s">
        <v>706</v>
      </c>
      <c r="B184" s="1" t="s">
        <v>707</v>
      </c>
      <c r="C184" s="1" t="s">
        <v>434</v>
      </c>
      <c r="D184" s="1" t="s">
        <v>200</v>
      </c>
      <c r="E184" s="1" t="s">
        <v>435</v>
      </c>
      <c r="F184">
        <v>1059.77</v>
      </c>
      <c r="G184" vm="188">
        <f t="shared" si="4"/>
        <v>1053.81</v>
      </c>
      <c r="H18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Row],[DistTitle]]&amp;"]")/G184,"")</f>
        <v/>
      </c>
      <c r="I184" s="49">
        <f>IFERROR(CUBEVALUE("ThisWorkbookDataModel","[Measures].[Exp]","[Expenditures].[SchoolYear].["&amp;$N$6&amp;"]","[Expenditures].[DistTitle].["&amp;DistrictBySize[[#This Row],[DistTitle]]&amp;"]")/G184,"")</f>
        <v>18951.515538854255</v>
      </c>
      <c r="J184" s="49" t="e">
        <f t="shared" si="5"/>
        <v>#N/A</v>
      </c>
      <c r="K184" s="51" t="e">
        <f>IF(G184="",NA(),IF(DistrictBySize[[#This Row],[DistrictGroupTitle]]=$N$2,IF($N$7="All Programs",I184,H184),NA()))</f>
        <v>#N/A</v>
      </c>
    </row>
    <row r="185" spans="1:11" x14ac:dyDescent="0.25">
      <c r="A185" s="1" t="s">
        <v>706</v>
      </c>
      <c r="B185" s="1" t="s">
        <v>707</v>
      </c>
      <c r="C185" s="1" t="s">
        <v>584</v>
      </c>
      <c r="D185" s="1" t="s">
        <v>219</v>
      </c>
      <c r="E185" s="1" t="s">
        <v>585</v>
      </c>
      <c r="F185">
        <v>9555.08</v>
      </c>
      <c r="G185" vm="318">
        <f t="shared" si="4"/>
        <v>9461.81</v>
      </c>
      <c r="H18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Row],[DistTitle]]&amp;"]")/G185,"")</f>
        <v/>
      </c>
      <c r="I185" s="49">
        <f>IFERROR(CUBEVALUE("ThisWorkbookDataModel","[Measures].[Exp]","[Expenditures].[SchoolYear].["&amp;$N$6&amp;"]","[Expenditures].[DistTitle].["&amp;DistrictBySize[[#This Row],[DistTitle]]&amp;"]")/G185,"")</f>
        <v>17484.592417307049</v>
      </c>
      <c r="J185" s="49" t="e">
        <f t="shared" si="5"/>
        <v>#N/A</v>
      </c>
      <c r="K185" s="51" t="e">
        <f>IF(G185="",NA(),IF(DistrictBySize[[#This Row],[DistrictGroupTitle]]=$N$2,IF($N$7="All Programs",I185,H185),NA()))</f>
        <v>#N/A</v>
      </c>
    </row>
    <row r="186" spans="1:11" x14ac:dyDescent="0.25">
      <c r="A186" s="1" t="s">
        <v>706</v>
      </c>
      <c r="B186" s="1" t="s">
        <v>707</v>
      </c>
      <c r="C186" s="1" t="s">
        <v>432</v>
      </c>
      <c r="D186" s="1" t="s">
        <v>219</v>
      </c>
      <c r="E186" s="1" t="s">
        <v>433</v>
      </c>
      <c r="F186">
        <v>5969.92</v>
      </c>
      <c r="G186" vm="162">
        <f t="shared" si="4"/>
        <v>5823.67</v>
      </c>
      <c r="H18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Row],[DistTitle]]&amp;"]")/G186,"")</f>
        <v/>
      </c>
      <c r="I186" s="49">
        <f>IFERROR(CUBEVALUE("ThisWorkbookDataModel","[Measures].[Exp]","[Expenditures].[SchoolYear].["&amp;$N$6&amp;"]","[Expenditures].[DistTitle].["&amp;DistrictBySize[[#This Row],[DistTitle]]&amp;"]")/G186,"")</f>
        <v>14545.631400817698</v>
      </c>
      <c r="J186" s="49" t="e">
        <f t="shared" si="5"/>
        <v>#N/A</v>
      </c>
      <c r="K186" s="51" t="e">
        <f>IF(G186="",NA(),IF(DistrictBySize[[#This Row],[DistrictGroupTitle]]=$N$2,IF($N$7="All Programs",I186,H186),NA()))</f>
        <v>#N/A</v>
      </c>
    </row>
    <row r="187" spans="1:11" x14ac:dyDescent="0.25">
      <c r="A187" s="1" t="s">
        <v>706</v>
      </c>
      <c r="B187" s="1" t="s">
        <v>707</v>
      </c>
      <c r="C187" s="1" t="s">
        <v>410</v>
      </c>
      <c r="D187" s="1" t="s">
        <v>194</v>
      </c>
      <c r="E187" s="1" t="s">
        <v>411</v>
      </c>
      <c r="F187">
        <v>877.76</v>
      </c>
      <c r="G187" vm="197">
        <f t="shared" si="4"/>
        <v>848.13</v>
      </c>
      <c r="H18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Row],[DistTitle]]&amp;"]")/G187,"")</f>
        <v/>
      </c>
      <c r="I187" s="49">
        <f>IFERROR(CUBEVALUE("ThisWorkbookDataModel","[Measures].[Exp]","[Expenditures].[SchoolYear].["&amp;$N$6&amp;"]","[Expenditures].[DistTitle].["&amp;DistrictBySize[[#This Row],[DistTitle]]&amp;"]")/G187,"")</f>
        <v>17367.754660252554</v>
      </c>
      <c r="J187" s="49" t="e">
        <f t="shared" si="5"/>
        <v>#N/A</v>
      </c>
      <c r="K187" s="51" t="e">
        <f>IF(G187="",NA(),IF(DistrictBySize[[#This Row],[DistrictGroupTitle]]=$N$2,IF($N$7="All Programs",I187,H187),NA()))</f>
        <v>#N/A</v>
      </c>
    </row>
    <row r="188" spans="1:11" x14ac:dyDescent="0.25">
      <c r="A188" s="1" t="s">
        <v>706</v>
      </c>
      <c r="B188" s="1" t="s">
        <v>707</v>
      </c>
      <c r="C188" s="1" t="s">
        <v>564</v>
      </c>
      <c r="D188" s="1" t="s">
        <v>183</v>
      </c>
      <c r="E188" s="1" t="s">
        <v>565</v>
      </c>
      <c r="F188">
        <v>40.4</v>
      </c>
      <c r="G188" vm="145">
        <f t="shared" si="4"/>
        <v>39.5</v>
      </c>
      <c r="H18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Row],[DistTitle]]&amp;"]")/G188,"")</f>
        <v/>
      </c>
      <c r="I188" s="49">
        <f>IFERROR(CUBEVALUE("ThisWorkbookDataModel","[Measures].[Exp]","[Expenditures].[SchoolYear].["&amp;$N$6&amp;"]","[Expenditures].[DistTitle].["&amp;DistrictBySize[[#This Row],[DistTitle]]&amp;"]")/G188,"")</f>
        <v>30490.422784810125</v>
      </c>
      <c r="J188" s="49" t="e">
        <f t="shared" si="5"/>
        <v>#N/A</v>
      </c>
      <c r="K188" s="51" t="e">
        <f>IF(G188="",NA(),IF(DistrictBySize[[#This Row],[DistrictGroupTitle]]=$N$2,IF($N$7="All Programs",I188,H188),NA()))</f>
        <v>#N/A</v>
      </c>
    </row>
    <row r="189" spans="1:11" x14ac:dyDescent="0.25">
      <c r="A189" s="1" t="s">
        <v>706</v>
      </c>
      <c r="B189" s="1" t="s">
        <v>707</v>
      </c>
      <c r="C189" s="1" t="s">
        <v>482</v>
      </c>
      <c r="D189" s="1" t="s">
        <v>194</v>
      </c>
      <c r="E189" s="1" t="s">
        <v>483</v>
      </c>
      <c r="F189">
        <v>785.81</v>
      </c>
      <c r="G189" vm="281">
        <f t="shared" si="4"/>
        <v>755.4</v>
      </c>
      <c r="H18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Row],[DistTitle]]&amp;"]")/G189,"")</f>
        <v/>
      </c>
      <c r="I189" s="49">
        <f>IFERROR(CUBEVALUE("ThisWorkbookDataModel","[Measures].[Exp]","[Expenditures].[SchoolYear].["&amp;$N$6&amp;"]","[Expenditures].[DistTitle].["&amp;DistrictBySize[[#This Row],[DistTitle]]&amp;"]")/G189,"")</f>
        <v>18320.136960550706</v>
      </c>
      <c r="J189" s="49" t="e">
        <f t="shared" si="5"/>
        <v>#N/A</v>
      </c>
      <c r="K189" s="51" t="e">
        <f>IF(G189="",NA(),IF(DistrictBySize[[#This Row],[DistrictGroupTitle]]=$N$2,IF($N$7="All Programs",I189,H189),NA()))</f>
        <v>#N/A</v>
      </c>
    </row>
    <row r="190" spans="1:11" x14ac:dyDescent="0.25">
      <c r="A190" s="1" t="s">
        <v>706</v>
      </c>
      <c r="B190" s="1" t="s">
        <v>707</v>
      </c>
      <c r="C190" s="1" t="s">
        <v>534</v>
      </c>
      <c r="D190" s="1" t="s">
        <v>183</v>
      </c>
      <c r="E190" s="1" t="s">
        <v>535</v>
      </c>
      <c r="F190">
        <v>77.400000000000006</v>
      </c>
      <c r="G190" vm="125">
        <f t="shared" si="4"/>
        <v>72.599999999999994</v>
      </c>
      <c r="H19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Row],[DistTitle]]&amp;"]")/G190,"")</f>
        <v/>
      </c>
      <c r="I190" s="49">
        <f>IFERROR(CUBEVALUE("ThisWorkbookDataModel","[Measures].[Exp]","[Expenditures].[SchoolYear].["&amp;$N$6&amp;"]","[Expenditures].[DistTitle].["&amp;DistrictBySize[[#This Row],[DistTitle]]&amp;"]")/G190,"")</f>
        <v>18225.545867768597</v>
      </c>
      <c r="J190" s="49" t="e">
        <f t="shared" si="5"/>
        <v>#N/A</v>
      </c>
      <c r="K190" s="51" t="e">
        <f>IF(G190="",NA(),IF(DistrictBySize[[#This Row],[DistrictGroupTitle]]=$N$2,IF($N$7="All Programs",I190,H190),NA()))</f>
        <v>#N/A</v>
      </c>
    </row>
    <row r="191" spans="1:11" x14ac:dyDescent="0.25">
      <c r="A191" s="1" t="s">
        <v>706</v>
      </c>
      <c r="B191" s="1" t="s">
        <v>707</v>
      </c>
      <c r="C191" s="1" t="s">
        <v>268</v>
      </c>
      <c r="D191" s="1" t="s">
        <v>183</v>
      </c>
      <c r="E191" s="1" t="s">
        <v>269</v>
      </c>
      <c r="F191">
        <v>42.4</v>
      </c>
      <c r="G191" vm="218">
        <f t="shared" si="4"/>
        <v>34.200000000000003</v>
      </c>
      <c r="H19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Row],[DistTitle]]&amp;"]")/G191,"")</f>
        <v/>
      </c>
      <c r="I191" s="49">
        <f>IFERROR(CUBEVALUE("ThisWorkbookDataModel","[Measures].[Exp]","[Expenditures].[SchoolYear].["&amp;$N$6&amp;"]","[Expenditures].[DistTitle].["&amp;DistrictBySize[[#This Row],[DistTitle]]&amp;"]")/G191,"")</f>
        <v>43161.038304093563</v>
      </c>
      <c r="J191" s="49" t="e">
        <f t="shared" si="5"/>
        <v>#N/A</v>
      </c>
      <c r="K191" s="51" t="e">
        <f>IF(G191="",NA(),IF(DistrictBySize[[#This Row],[DistrictGroupTitle]]=$N$2,IF($N$7="All Programs",I191,H191),NA()))</f>
        <v>#N/A</v>
      </c>
    </row>
    <row r="192" spans="1:11" x14ac:dyDescent="0.25">
      <c r="A192" s="1" t="s">
        <v>706</v>
      </c>
      <c r="B192" s="1" t="s">
        <v>707</v>
      </c>
      <c r="C192" s="1" t="s">
        <v>32</v>
      </c>
      <c r="D192" s="1" t="s">
        <v>12</v>
      </c>
      <c r="E192" s="1" t="s">
        <v>33</v>
      </c>
      <c r="F192">
        <v>108.2</v>
      </c>
      <c r="G192" vm="118">
        <f t="shared" si="4"/>
        <v>109.06</v>
      </c>
      <c r="H19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Row],[DistTitle]]&amp;"]")/G192,"")</f>
        <v/>
      </c>
      <c r="I192" s="49">
        <f>IFERROR(CUBEVALUE("ThisWorkbookDataModel","[Measures].[Exp]","[Expenditures].[SchoolYear].["&amp;$N$6&amp;"]","[Expenditures].[DistTitle].["&amp;DistrictBySize[[#This Row],[DistTitle]]&amp;"]")/G192,"")</f>
        <v>39801.568402714103</v>
      </c>
      <c r="J192" s="49" t="e">
        <f t="shared" si="5"/>
        <v>#N/A</v>
      </c>
      <c r="K192" s="51" t="e">
        <f>IF(G192="",NA(),IF(DistrictBySize[[#This Row],[DistrictGroupTitle]]=$N$2,IF($N$7="All Programs",I192,H192),NA()))</f>
        <v>#N/A</v>
      </c>
    </row>
    <row r="193" spans="1:11" x14ac:dyDescent="0.25">
      <c r="A193" s="1" t="s">
        <v>706</v>
      </c>
      <c r="B193" s="1" t="s">
        <v>707</v>
      </c>
      <c r="C193" s="1" t="s">
        <v>116</v>
      </c>
      <c r="D193" s="1" t="s">
        <v>194</v>
      </c>
      <c r="E193" s="1" t="s">
        <v>117</v>
      </c>
      <c r="F193">
        <v>510.15</v>
      </c>
      <c r="G193" vm="227">
        <f t="shared" si="4"/>
        <v>477.73</v>
      </c>
      <c r="H19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Row],[DistTitle]]&amp;"]")/G193,"")</f>
        <v/>
      </c>
      <c r="I193" s="49">
        <f>IFERROR(CUBEVALUE("ThisWorkbookDataModel","[Measures].[Exp]","[Expenditures].[SchoolYear].["&amp;$N$6&amp;"]","[Expenditures].[DistTitle].["&amp;DistrictBySize[[#This Row],[DistTitle]]&amp;"]")/G193,"")</f>
        <v>25630.794632951667</v>
      </c>
      <c r="J193" s="49" t="e">
        <f t="shared" si="5"/>
        <v>#N/A</v>
      </c>
      <c r="K193" s="51" t="e">
        <f>IF(G193="",NA(),IF(DistrictBySize[[#This Row],[DistrictGroupTitle]]=$N$2,IF($N$7="All Programs",I193,H193),NA()))</f>
        <v>#N/A</v>
      </c>
    </row>
    <row r="194" spans="1:11" x14ac:dyDescent="0.25">
      <c r="A194" s="1" t="s">
        <v>706</v>
      </c>
      <c r="B194" s="1" t="s">
        <v>707</v>
      </c>
      <c r="C194" s="1" t="s">
        <v>462</v>
      </c>
      <c r="D194" s="1" t="s">
        <v>191</v>
      </c>
      <c r="E194" s="1" t="s">
        <v>463</v>
      </c>
      <c r="F194">
        <v>2792.44</v>
      </c>
      <c r="G194" vm="325">
        <f t="shared" ref="G194:G257" si="6">IFERROR(CUBEVALUE("ThisWorkbookDataModel","[Measures].[Enr]","[Enrollment].[SchoolYear].["&amp;$N$6&amp;"]","[Enrollment].[DistTitle].["&amp;E194&amp;"]"),"")</f>
        <v>2771.71</v>
      </c>
      <c r="H19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Row],[DistTitle]]&amp;"]")/G194,"")</f>
        <v/>
      </c>
      <c r="I194" s="49">
        <f>IFERROR(CUBEVALUE("ThisWorkbookDataModel","[Measures].[Exp]","[Expenditures].[SchoolYear].["&amp;$N$6&amp;"]","[Expenditures].[DistTitle].["&amp;DistrictBySize[[#This Row],[DistTitle]]&amp;"]")/G194,"")</f>
        <v>16576.186787217997</v>
      </c>
      <c r="J194" s="49" t="e">
        <f t="shared" ref="J194:J257" si="7">IF(ISNA(K194),NA(),G194)</f>
        <v>#N/A</v>
      </c>
      <c r="K194" s="51" t="e">
        <f>IF(G194="",NA(),IF(DistrictBySize[[#This Row],[DistrictGroupTitle]]=$N$2,IF($N$7="All Programs",I194,H194),NA()))</f>
        <v>#N/A</v>
      </c>
    </row>
    <row r="195" spans="1:11" x14ac:dyDescent="0.25">
      <c r="A195" s="1" t="s">
        <v>706</v>
      </c>
      <c r="B195" s="1" t="s">
        <v>707</v>
      </c>
      <c r="C195" s="1" t="s">
        <v>187</v>
      </c>
      <c r="D195" s="1" t="s">
        <v>188</v>
      </c>
      <c r="E195" s="1" t="s">
        <v>189</v>
      </c>
      <c r="F195">
        <v>4537.1899999999996</v>
      </c>
      <c r="G195" vm="226">
        <f t="shared" si="6"/>
        <v>4509.1000000000004</v>
      </c>
      <c r="H19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Row],[DistTitle]]&amp;"]")/G195,"")</f>
        <v/>
      </c>
      <c r="I195" s="49">
        <f>IFERROR(CUBEVALUE("ThisWorkbookDataModel","[Measures].[Exp]","[Expenditures].[SchoolYear].["&amp;$N$6&amp;"]","[Expenditures].[DistTitle].["&amp;DistrictBySize[[#This Row],[DistTitle]]&amp;"]")/G195,"")</f>
        <v>17612.322181810112</v>
      </c>
      <c r="J195" s="49" vm="226">
        <f t="shared" si="7"/>
        <v>4509.1000000000004</v>
      </c>
      <c r="K195" s="51">
        <f>IF(G195="",NA(),IF(DistrictBySize[[#This Row],[DistrictGroupTitle]]=$N$2,IF($N$7="All Programs",I195,H195),NA()))</f>
        <v>17612.322181810112</v>
      </c>
    </row>
    <row r="196" spans="1:11" x14ac:dyDescent="0.25">
      <c r="A196" s="1" t="s">
        <v>706</v>
      </c>
      <c r="B196" s="1" t="s">
        <v>707</v>
      </c>
      <c r="C196" s="1" t="s">
        <v>262</v>
      </c>
      <c r="D196" s="1" t="s">
        <v>183</v>
      </c>
      <c r="E196" s="1" t="s">
        <v>263</v>
      </c>
      <c r="F196">
        <v>31.6</v>
      </c>
      <c r="G196" vm="368">
        <f t="shared" si="6"/>
        <v>26.7</v>
      </c>
      <c r="H19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Row],[DistTitle]]&amp;"]")/G196,"")</f>
        <v/>
      </c>
      <c r="I196" s="49">
        <f>IFERROR(CUBEVALUE("ThisWorkbookDataModel","[Measures].[Exp]","[Expenditures].[SchoolYear].["&amp;$N$6&amp;"]","[Expenditures].[DistTitle].["&amp;DistrictBySize[[#This Row],[DistTitle]]&amp;"]")/G196,"")</f>
        <v>38304.399625468162</v>
      </c>
      <c r="J196" s="49" t="e">
        <f t="shared" si="7"/>
        <v>#N/A</v>
      </c>
      <c r="K196" s="51" t="e">
        <f>IF(G196="",NA(),IF(DistrictBySize[[#This Row],[DistrictGroupTitle]]=$N$2,IF($N$7="All Programs",I196,H196),NA()))</f>
        <v>#N/A</v>
      </c>
    </row>
    <row r="197" spans="1:11" x14ac:dyDescent="0.25">
      <c r="A197" s="1" t="s">
        <v>706</v>
      </c>
      <c r="B197" s="1" t="s">
        <v>707</v>
      </c>
      <c r="C197" s="1" t="s">
        <v>168</v>
      </c>
      <c r="D197" s="1" t="s">
        <v>12</v>
      </c>
      <c r="E197" s="1" t="s">
        <v>169</v>
      </c>
      <c r="F197">
        <v>176.57</v>
      </c>
      <c r="G197" vm="140">
        <f t="shared" si="6"/>
        <v>171.42</v>
      </c>
      <c r="H19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Row],[DistTitle]]&amp;"]")/G197,"")</f>
        <v/>
      </c>
      <c r="I197" s="49">
        <f>IFERROR(CUBEVALUE("ThisWorkbookDataModel","[Measures].[Exp]","[Expenditures].[SchoolYear].["&amp;$N$6&amp;"]","[Expenditures].[DistTitle].["&amp;DistrictBySize[[#This Row],[DistTitle]]&amp;"]")/G197,"")</f>
        <v>23769.728328083078</v>
      </c>
      <c r="J197" s="49" t="e">
        <f t="shared" si="7"/>
        <v>#N/A</v>
      </c>
      <c r="K197" s="51" t="e">
        <f>IF(G197="",NA(),IF(DistrictBySize[[#This Row],[DistrictGroupTitle]]=$N$2,IF($N$7="All Programs",I197,H197),NA()))</f>
        <v>#N/A</v>
      </c>
    </row>
    <row r="198" spans="1:11" x14ac:dyDescent="0.25">
      <c r="A198" s="1" t="s">
        <v>706</v>
      </c>
      <c r="B198" s="1" t="s">
        <v>707</v>
      </c>
      <c r="C198" s="1" t="s">
        <v>118</v>
      </c>
      <c r="D198" s="1" t="s">
        <v>12</v>
      </c>
      <c r="E198" s="1" t="s">
        <v>119</v>
      </c>
      <c r="F198">
        <v>145.81</v>
      </c>
      <c r="G198" vm="196">
        <f t="shared" si="6"/>
        <v>170</v>
      </c>
      <c r="H19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Row],[DistTitle]]&amp;"]")/G198,"")</f>
        <v/>
      </c>
      <c r="I198" s="49">
        <f>IFERROR(CUBEVALUE("ThisWorkbookDataModel","[Measures].[Exp]","[Expenditures].[SchoolYear].["&amp;$N$6&amp;"]","[Expenditures].[DistTitle].["&amp;DistrictBySize[[#This Row],[DistTitle]]&amp;"]")/G198,"")</f>
        <v>20143.957882352941</v>
      </c>
      <c r="J198" s="49" t="e">
        <f t="shared" si="7"/>
        <v>#N/A</v>
      </c>
      <c r="K198" s="51" t="e">
        <f>IF(G198="",NA(),IF(DistrictBySize[[#This Row],[DistrictGroupTitle]]=$N$2,IF($N$7="All Programs",I198,H198),NA()))</f>
        <v>#N/A</v>
      </c>
    </row>
    <row r="199" spans="1:11" x14ac:dyDescent="0.25">
      <c r="A199" s="1" t="s">
        <v>706</v>
      </c>
      <c r="B199" s="1" t="s">
        <v>707</v>
      </c>
      <c r="C199" s="1" t="s">
        <v>270</v>
      </c>
      <c r="D199" s="1" t="s">
        <v>197</v>
      </c>
      <c r="E199" s="1" t="s">
        <v>271</v>
      </c>
      <c r="F199">
        <v>18316.09</v>
      </c>
      <c r="G199" vm="298">
        <f t="shared" si="6"/>
        <v>18239.25</v>
      </c>
      <c r="H19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Row],[DistTitle]]&amp;"]")/G199,"")</f>
        <v/>
      </c>
      <c r="I199" s="49">
        <f>IFERROR(CUBEVALUE("ThisWorkbookDataModel","[Measures].[Exp]","[Expenditures].[SchoolYear].["&amp;$N$6&amp;"]","[Expenditures].[DistTitle].["&amp;DistrictBySize[[#This Row],[DistTitle]]&amp;"]")/G199,"")</f>
        <v>17168.253452855792</v>
      </c>
      <c r="J199" s="49" t="e">
        <f t="shared" si="7"/>
        <v>#N/A</v>
      </c>
      <c r="K199" s="51" t="e">
        <f>IF(G199="",NA(),IF(DistrictBySize[[#This Row],[DistrictGroupTitle]]=$N$2,IF($N$7="All Programs",I199,H199),NA()))</f>
        <v>#N/A</v>
      </c>
    </row>
    <row r="200" spans="1:11" x14ac:dyDescent="0.25">
      <c r="A200" s="1" t="s">
        <v>706</v>
      </c>
      <c r="B200" s="1" t="s">
        <v>707</v>
      </c>
      <c r="C200" s="1" t="s">
        <v>114</v>
      </c>
      <c r="D200" s="1" t="s">
        <v>12</v>
      </c>
      <c r="E200" s="1" t="s">
        <v>115</v>
      </c>
      <c r="F200">
        <v>232.98</v>
      </c>
      <c r="G200" vm="121">
        <f t="shared" si="6"/>
        <v>234.34</v>
      </c>
      <c r="H20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Row],[DistTitle]]&amp;"]")/G200,"")</f>
        <v/>
      </c>
      <c r="I200" s="49">
        <f>IFERROR(CUBEVALUE("ThisWorkbookDataModel","[Measures].[Exp]","[Expenditures].[SchoolYear].["&amp;$N$6&amp;"]","[Expenditures].[DistTitle].["&amp;DistrictBySize[[#This Row],[DistTitle]]&amp;"]")/G200,"")</f>
        <v>22807.085303405307</v>
      </c>
      <c r="J200" s="49" t="e">
        <f t="shared" si="7"/>
        <v>#N/A</v>
      </c>
      <c r="K200" s="51" t="e">
        <f>IF(G200="",NA(),IF(DistrictBySize[[#This Row],[DistrictGroupTitle]]=$N$2,IF($N$7="All Programs",I200,H200),NA()))</f>
        <v>#N/A</v>
      </c>
    </row>
    <row r="201" spans="1:11" x14ac:dyDescent="0.25">
      <c r="A201" s="1" t="s">
        <v>706</v>
      </c>
      <c r="B201" s="1" t="s">
        <v>707</v>
      </c>
      <c r="C201" s="1" t="s">
        <v>16</v>
      </c>
      <c r="D201" s="1" t="s">
        <v>12</v>
      </c>
      <c r="E201" s="1" t="s">
        <v>17</v>
      </c>
      <c r="F201">
        <v>136.4</v>
      </c>
      <c r="G201" vm="230">
        <f t="shared" si="6"/>
        <v>140.80000000000001</v>
      </c>
      <c r="H20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Row],[DistTitle]]&amp;"]")/G201,"")</f>
        <v/>
      </c>
      <c r="I201" s="49">
        <f>IFERROR(CUBEVALUE("ThisWorkbookDataModel","[Measures].[Exp]","[Expenditures].[SchoolYear].["&amp;$N$6&amp;"]","[Expenditures].[DistTitle].["&amp;DistrictBySize[[#This Row],[DistTitle]]&amp;"]")/G201,"")</f>
        <v>21836.021874999999</v>
      </c>
      <c r="J201" s="49" t="e">
        <f t="shared" si="7"/>
        <v>#N/A</v>
      </c>
      <c r="K201" s="51" t="e">
        <f>IF(G201="",NA(),IF(DistrictBySize[[#This Row],[DistrictGroupTitle]]=$N$2,IF($N$7="All Programs",I201,H201),NA()))</f>
        <v>#N/A</v>
      </c>
    </row>
    <row r="202" spans="1:11" x14ac:dyDescent="0.25">
      <c r="A202" s="1" t="s">
        <v>706</v>
      </c>
      <c r="B202" s="1" t="s">
        <v>707</v>
      </c>
      <c r="C202" s="1" t="s">
        <v>94</v>
      </c>
      <c r="D202" s="1" t="s">
        <v>12</v>
      </c>
      <c r="E202" s="1" t="s">
        <v>95</v>
      </c>
      <c r="F202">
        <v>281.23</v>
      </c>
      <c r="G202" vm="354">
        <f t="shared" si="6"/>
        <v>270.94</v>
      </c>
      <c r="H20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Row],[DistTitle]]&amp;"]")/G202,"")</f>
        <v/>
      </c>
      <c r="I202" s="49">
        <f>IFERROR(CUBEVALUE("ThisWorkbookDataModel","[Measures].[Exp]","[Expenditures].[SchoolYear].["&amp;$N$6&amp;"]","[Expenditures].[DistTitle].["&amp;DistrictBySize[[#This Row],[DistTitle]]&amp;"]")/G202,"")</f>
        <v>22191.506495903155</v>
      </c>
      <c r="J202" s="49" t="e">
        <f t="shared" si="7"/>
        <v>#N/A</v>
      </c>
      <c r="K202" s="51" t="e">
        <f>IF(G202="",NA(),IF(DistrictBySize[[#This Row],[DistrictGroupTitle]]=$N$2,IF($N$7="All Programs",I202,H202),NA()))</f>
        <v>#N/A</v>
      </c>
    </row>
    <row r="203" spans="1:11" x14ac:dyDescent="0.25">
      <c r="A203" s="1" t="s">
        <v>706</v>
      </c>
      <c r="B203" s="1" t="s">
        <v>707</v>
      </c>
      <c r="C203" s="1" t="s">
        <v>466</v>
      </c>
      <c r="D203" s="1" t="s">
        <v>219</v>
      </c>
      <c r="E203" s="1" t="s">
        <v>467</v>
      </c>
      <c r="F203">
        <v>8741.7900000000009</v>
      </c>
      <c r="G203" vm="300">
        <f t="shared" si="6"/>
        <v>8816.41</v>
      </c>
      <c r="H20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Row],[DistTitle]]&amp;"]")/G203,"")</f>
        <v/>
      </c>
      <c r="I203" s="49">
        <f>IFERROR(CUBEVALUE("ThisWorkbookDataModel","[Measures].[Exp]","[Expenditures].[SchoolYear].["&amp;$N$6&amp;"]","[Expenditures].[DistTitle].["&amp;DistrictBySize[[#This Row],[DistTitle]]&amp;"]")/G203,"")</f>
        <v>17663.767539168439</v>
      </c>
      <c r="J203" s="49" t="e">
        <f t="shared" si="7"/>
        <v>#N/A</v>
      </c>
      <c r="K203" s="51" t="e">
        <f>IF(G203="",NA(),IF(DistrictBySize[[#This Row],[DistrictGroupTitle]]=$N$2,IF($N$7="All Programs",I203,H203),NA()))</f>
        <v>#N/A</v>
      </c>
    </row>
    <row r="204" spans="1:11" x14ac:dyDescent="0.25">
      <c r="A204" s="1" t="s">
        <v>706</v>
      </c>
      <c r="B204" s="1" t="s">
        <v>707</v>
      </c>
      <c r="C204" s="1" t="s">
        <v>20</v>
      </c>
      <c r="D204" s="1" t="s">
        <v>12</v>
      </c>
      <c r="E204" s="1" t="s">
        <v>21</v>
      </c>
      <c r="F204">
        <v>231.4</v>
      </c>
      <c r="G204" vm="98">
        <f t="shared" si="6"/>
        <v>217.75</v>
      </c>
      <c r="H20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Row],[DistTitle]]&amp;"]")/G204,"")</f>
        <v/>
      </c>
      <c r="I204" s="49">
        <f>IFERROR(CUBEVALUE("ThisWorkbookDataModel","[Measures].[Exp]","[Expenditures].[SchoolYear].["&amp;$N$6&amp;"]","[Expenditures].[DistTitle].["&amp;DistrictBySize[[#This Row],[DistTitle]]&amp;"]")/G204,"")</f>
        <v>19887.921148105623</v>
      </c>
      <c r="J204" s="49" t="e">
        <f t="shared" si="7"/>
        <v>#N/A</v>
      </c>
      <c r="K204" s="51" t="e">
        <f>IF(G204="",NA(),IF(DistrictBySize[[#This Row],[DistrictGroupTitle]]=$N$2,IF($N$7="All Programs",I204,H204),NA()))</f>
        <v>#N/A</v>
      </c>
    </row>
    <row r="205" spans="1:11" x14ac:dyDescent="0.25">
      <c r="A205" s="1" t="s">
        <v>706</v>
      </c>
      <c r="B205" s="1" t="s">
        <v>707</v>
      </c>
      <c r="C205" s="1" t="s">
        <v>428</v>
      </c>
      <c r="D205" s="1" t="s">
        <v>194</v>
      </c>
      <c r="E205" s="1" t="s">
        <v>429</v>
      </c>
      <c r="F205">
        <v>712.56</v>
      </c>
      <c r="G205" vm="141">
        <f t="shared" si="6"/>
        <v>736.84</v>
      </c>
      <c r="H20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Row],[DistTitle]]&amp;"]")/G205,"")</f>
        <v/>
      </c>
      <c r="I205" s="49">
        <f>IFERROR(CUBEVALUE("ThisWorkbookDataModel","[Measures].[Exp]","[Expenditures].[SchoolYear].["&amp;$N$6&amp;"]","[Expenditures].[DistTitle].["&amp;DistrictBySize[[#This Row],[DistTitle]]&amp;"]")/G205,"")</f>
        <v>23342.94175126214</v>
      </c>
      <c r="J205" s="49" t="e">
        <f t="shared" si="7"/>
        <v>#N/A</v>
      </c>
      <c r="K205" s="51" t="e">
        <f>IF(G205="",NA(),IF(DistrictBySize[[#This Row],[DistrictGroupTitle]]=$N$2,IF($N$7="All Programs",I205,H205),NA()))</f>
        <v>#N/A</v>
      </c>
    </row>
    <row r="206" spans="1:11" x14ac:dyDescent="0.25">
      <c r="A206" s="1" t="s">
        <v>706</v>
      </c>
      <c r="B206" s="1" t="s">
        <v>707</v>
      </c>
      <c r="C206" s="1" t="s">
        <v>44</v>
      </c>
      <c r="D206" s="1" t="s">
        <v>12</v>
      </c>
      <c r="E206" s="1" t="s">
        <v>45</v>
      </c>
      <c r="F206">
        <v>342.53</v>
      </c>
      <c r="G206" vm="161">
        <f t="shared" si="6"/>
        <v>338.76</v>
      </c>
      <c r="H20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Row],[DistTitle]]&amp;"]")/G206,"")</f>
        <v/>
      </c>
      <c r="I206" s="49">
        <f>IFERROR(CUBEVALUE("ThisWorkbookDataModel","[Measures].[Exp]","[Expenditures].[SchoolYear].["&amp;$N$6&amp;"]","[Expenditures].[DistTitle].["&amp;DistrictBySize[[#This Row],[DistTitle]]&amp;"]")/G206,"")</f>
        <v>21043.21729247845</v>
      </c>
      <c r="J206" s="49" t="e">
        <f t="shared" si="7"/>
        <v>#N/A</v>
      </c>
      <c r="K206" s="51" t="e">
        <f>IF(G206="",NA(),IF(DistrictBySize[[#This Row],[DistrictGroupTitle]]=$N$2,IF($N$7="All Programs",I206,H206),NA()))</f>
        <v>#N/A</v>
      </c>
    </row>
    <row r="207" spans="1:11" x14ac:dyDescent="0.25">
      <c r="A207" s="1" t="s">
        <v>706</v>
      </c>
      <c r="B207" s="1" t="s">
        <v>707</v>
      </c>
      <c r="C207" s="1" t="s">
        <v>221</v>
      </c>
      <c r="D207" s="1" t="s">
        <v>188</v>
      </c>
      <c r="E207" s="1" t="s">
        <v>222</v>
      </c>
      <c r="F207">
        <v>3421.27</v>
      </c>
      <c r="G207" vm="319">
        <f t="shared" si="6"/>
        <v>3471.38</v>
      </c>
      <c r="H20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Row],[DistTitle]]&amp;"]")/G207,"")</f>
        <v/>
      </c>
      <c r="I207" s="49">
        <f>IFERROR(CUBEVALUE("ThisWorkbookDataModel","[Measures].[Exp]","[Expenditures].[SchoolYear].["&amp;$N$6&amp;"]","[Expenditures].[DistTitle].["&amp;DistrictBySize[[#This Row],[DistTitle]]&amp;"]")/G207,"")</f>
        <v>17772.612946436282</v>
      </c>
      <c r="J207" s="49" vm="319">
        <f t="shared" si="7"/>
        <v>3471.38</v>
      </c>
      <c r="K207" s="51">
        <f>IF(G207="",NA(),IF(DistrictBySize[[#This Row],[DistrictGroupTitle]]=$N$2,IF($N$7="All Programs",I207,H207),NA()))</f>
        <v>17772.612946436282</v>
      </c>
    </row>
    <row r="208" spans="1:11" x14ac:dyDescent="0.25">
      <c r="A208" s="1" t="s">
        <v>706</v>
      </c>
      <c r="B208" s="1" t="s">
        <v>707</v>
      </c>
      <c r="C208" s="1" t="s">
        <v>320</v>
      </c>
      <c r="D208" s="1" t="s">
        <v>200</v>
      </c>
      <c r="E208" s="1" t="s">
        <v>321</v>
      </c>
      <c r="F208">
        <v>1253.95</v>
      </c>
      <c r="G208" vm="100">
        <f t="shared" si="6"/>
        <v>1183.6199999999999</v>
      </c>
      <c r="H20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Row],[DistTitle]]&amp;"]")/G208,"")</f>
        <v/>
      </c>
      <c r="I208" s="49">
        <f>IFERROR(CUBEVALUE("ThisWorkbookDataModel","[Measures].[Exp]","[Expenditures].[SchoolYear].["&amp;$N$6&amp;"]","[Expenditures].[DistTitle].["&amp;DistrictBySize[[#This Row],[DistTitle]]&amp;"]")/G208,"")</f>
        <v>19964.769537520493</v>
      </c>
      <c r="J208" s="49" t="e">
        <f t="shared" si="7"/>
        <v>#N/A</v>
      </c>
      <c r="K208" s="51" t="e">
        <f>IF(G208="",NA(),IF(DistrictBySize[[#This Row],[DistrictGroupTitle]]=$N$2,IF($N$7="All Programs",I208,H208),NA()))</f>
        <v>#N/A</v>
      </c>
    </row>
    <row r="209" spans="1:11" x14ac:dyDescent="0.25">
      <c r="A209" s="1" t="s">
        <v>706</v>
      </c>
      <c r="B209" s="1" t="s">
        <v>707</v>
      </c>
      <c r="C209" s="1" t="s">
        <v>162</v>
      </c>
      <c r="D209" s="1" t="s">
        <v>12</v>
      </c>
      <c r="E209" s="1" t="s">
        <v>163</v>
      </c>
      <c r="F209">
        <v>261.14</v>
      </c>
      <c r="G209" vm="400">
        <f t="shared" si="6"/>
        <v>265.58</v>
      </c>
      <c r="H20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Row],[DistTitle]]&amp;"]")/G209,"")</f>
        <v/>
      </c>
      <c r="I209" s="49">
        <f>IFERROR(CUBEVALUE("ThisWorkbookDataModel","[Measures].[Exp]","[Expenditures].[SchoolYear].["&amp;$N$6&amp;"]","[Expenditures].[DistTitle].["&amp;DistrictBySize[[#This Row],[DistTitle]]&amp;"]")/G209,"")</f>
        <v>27725.115106559228</v>
      </c>
      <c r="J209" s="49" t="e">
        <f t="shared" si="7"/>
        <v>#N/A</v>
      </c>
      <c r="K209" s="51" t="e">
        <f>IF(G209="",NA(),IF(DistrictBySize[[#This Row],[DistrictGroupTitle]]=$N$2,IF($N$7="All Programs",I209,H209),NA()))</f>
        <v>#N/A</v>
      </c>
    </row>
    <row r="210" spans="1:11" x14ac:dyDescent="0.25">
      <c r="A210" s="1" t="s">
        <v>706</v>
      </c>
      <c r="B210" s="1" t="s">
        <v>707</v>
      </c>
      <c r="C210" s="1" t="s">
        <v>142</v>
      </c>
      <c r="D210" s="1" t="s">
        <v>12</v>
      </c>
      <c r="E210" s="1" t="s">
        <v>143</v>
      </c>
      <c r="F210">
        <v>236.15</v>
      </c>
      <c r="G210" vm="225">
        <f t="shared" si="6"/>
        <v>426.99</v>
      </c>
      <c r="H21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Row],[DistTitle]]&amp;"]")/G210,"")</f>
        <v/>
      </c>
      <c r="I210" s="49">
        <f>IFERROR(CUBEVALUE("ThisWorkbookDataModel","[Measures].[Exp]","[Expenditures].[SchoolYear].["&amp;$N$6&amp;"]","[Expenditures].[DistTitle].["&amp;DistrictBySize[[#This Row],[DistTitle]]&amp;"]")/G210,"")</f>
        <v>18329.14332888358</v>
      </c>
      <c r="J210" s="49" t="e">
        <f t="shared" si="7"/>
        <v>#N/A</v>
      </c>
      <c r="K210" s="51" t="e">
        <f>IF(G210="",NA(),IF(DistrictBySize[[#This Row],[DistrictGroupTitle]]=$N$2,IF($N$7="All Programs",I210,H210),NA()))</f>
        <v>#N/A</v>
      </c>
    </row>
    <row r="211" spans="1:11" x14ac:dyDescent="0.25">
      <c r="A211" s="1" t="s">
        <v>706</v>
      </c>
      <c r="B211" s="1" t="s">
        <v>707</v>
      </c>
      <c r="C211" s="1" t="s">
        <v>204</v>
      </c>
      <c r="D211" s="1" t="s">
        <v>191</v>
      </c>
      <c r="E211" s="1" t="s">
        <v>205</v>
      </c>
      <c r="F211">
        <v>2464.62</v>
      </c>
      <c r="G211" vm="302">
        <f t="shared" si="6"/>
        <v>2436.17</v>
      </c>
      <c r="H21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Row],[DistTitle]]&amp;"]")/G211,"")</f>
        <v/>
      </c>
      <c r="I211" s="49">
        <f>IFERROR(CUBEVALUE("ThisWorkbookDataModel","[Measures].[Exp]","[Expenditures].[SchoolYear].["&amp;$N$6&amp;"]","[Expenditures].[DistTitle].["&amp;DistrictBySize[[#This Row],[DistTitle]]&amp;"]")/G211,"")</f>
        <v>18378.198857222607</v>
      </c>
      <c r="J211" s="49" t="e">
        <f t="shared" si="7"/>
        <v>#N/A</v>
      </c>
      <c r="K211" s="51" t="e">
        <f>IF(G211="",NA(),IF(DistrictBySize[[#This Row],[DistrictGroupTitle]]=$N$2,IF($N$7="All Programs",I211,H211),NA()))</f>
        <v>#N/A</v>
      </c>
    </row>
    <row r="212" spans="1:11" x14ac:dyDescent="0.25">
      <c r="A212" s="1" t="s">
        <v>706</v>
      </c>
      <c r="B212" s="1" t="s">
        <v>707</v>
      </c>
      <c r="C212" s="1" t="s">
        <v>622</v>
      </c>
      <c r="D212" s="1" t="s">
        <v>191</v>
      </c>
      <c r="E212" s="1" t="s">
        <v>623</v>
      </c>
      <c r="F212">
        <v>2662.93</v>
      </c>
      <c r="G212" vm="181">
        <f t="shared" si="6"/>
        <v>2620.7199999999998</v>
      </c>
      <c r="H21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Row],[DistTitle]]&amp;"]")/G212,"")</f>
        <v/>
      </c>
      <c r="I212" s="49">
        <f>IFERROR(CUBEVALUE("ThisWorkbookDataModel","[Measures].[Exp]","[Expenditures].[SchoolYear].["&amp;$N$6&amp;"]","[Expenditures].[DistTitle].["&amp;DistrictBySize[[#This Row],[DistTitle]]&amp;"]")/G212,"")</f>
        <v>16406.813700051891</v>
      </c>
      <c r="J212" s="49" t="e">
        <f t="shared" si="7"/>
        <v>#N/A</v>
      </c>
      <c r="K212" s="51" t="e">
        <f>IF(G212="",NA(),IF(DistrictBySize[[#This Row],[DistrictGroupTitle]]=$N$2,IF($N$7="All Programs",I212,H212),NA()))</f>
        <v>#N/A</v>
      </c>
    </row>
    <row r="213" spans="1:11" x14ac:dyDescent="0.25">
      <c r="A213" s="1" t="s">
        <v>706</v>
      </c>
      <c r="B213" s="1" t="s">
        <v>707</v>
      </c>
      <c r="C213" s="1" t="s">
        <v>452</v>
      </c>
      <c r="D213" s="1" t="s">
        <v>228</v>
      </c>
      <c r="E213" s="1" t="s">
        <v>453</v>
      </c>
      <c r="F213">
        <v>23048.89</v>
      </c>
      <c r="G213" vm="385">
        <f t="shared" si="6"/>
        <v>22832.76</v>
      </c>
      <c r="H21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Row],[DistTitle]]&amp;"]")/G213,"")</f>
        <v/>
      </c>
      <c r="I213" s="49">
        <f>IFERROR(CUBEVALUE("ThisWorkbookDataModel","[Measures].[Exp]","[Expenditures].[SchoolYear].["&amp;$N$6&amp;"]","[Expenditures].[DistTitle].["&amp;DistrictBySize[[#This Row],[DistTitle]]&amp;"]")/G213,"")</f>
        <v>17935.102075263789</v>
      </c>
      <c r="J213" s="49" t="e">
        <f t="shared" si="7"/>
        <v>#N/A</v>
      </c>
      <c r="K213" s="51" t="e">
        <f>IF(G213="",NA(),IF(DistrictBySize[[#This Row],[DistrictGroupTitle]]=$N$2,IF($N$7="All Programs",I213,H213),NA()))</f>
        <v>#N/A</v>
      </c>
    </row>
    <row r="214" spans="1:11" x14ac:dyDescent="0.25">
      <c r="A214" s="1" t="s">
        <v>706</v>
      </c>
      <c r="B214" s="1" t="s">
        <v>707</v>
      </c>
      <c r="C214" s="1" t="s">
        <v>312</v>
      </c>
      <c r="D214" s="1" t="s">
        <v>183</v>
      </c>
      <c r="E214" s="1" t="s">
        <v>313</v>
      </c>
      <c r="F214">
        <v>37</v>
      </c>
      <c r="G214" vm="101">
        <f t="shared" si="6"/>
        <v>41.6</v>
      </c>
      <c r="H21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Row],[DistTitle]]&amp;"]")/G214,"")</f>
        <v/>
      </c>
      <c r="I214" s="49">
        <f>IFERROR(CUBEVALUE("ThisWorkbookDataModel","[Measures].[Exp]","[Expenditures].[SchoolYear].["&amp;$N$6&amp;"]","[Expenditures].[DistTitle].["&amp;DistrictBySize[[#This Row],[DistTitle]]&amp;"]")/G214,"")</f>
        <v>31637.769471153839</v>
      </c>
      <c r="J214" s="49" t="e">
        <f t="shared" si="7"/>
        <v>#N/A</v>
      </c>
      <c r="K214" s="51" t="e">
        <f>IF(G214="",NA(),IF(DistrictBySize[[#This Row],[DistrictGroupTitle]]=$N$2,IF($N$7="All Programs",I214,H214),NA()))</f>
        <v>#N/A</v>
      </c>
    </row>
    <row r="215" spans="1:11" x14ac:dyDescent="0.25">
      <c r="A215" s="1" t="s">
        <v>706</v>
      </c>
      <c r="B215" s="1" t="s">
        <v>707</v>
      </c>
      <c r="C215" s="1" t="s">
        <v>316</v>
      </c>
      <c r="D215" s="1" t="s">
        <v>194</v>
      </c>
      <c r="E215" s="1" t="s">
        <v>317</v>
      </c>
      <c r="F215">
        <v>665.83</v>
      </c>
      <c r="G215" vm="217">
        <f t="shared" si="6"/>
        <v>630.75</v>
      </c>
      <c r="H21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Row],[DistTitle]]&amp;"]")/G215,"")</f>
        <v/>
      </c>
      <c r="I215" s="49">
        <f>IFERROR(CUBEVALUE("ThisWorkbookDataModel","[Measures].[Exp]","[Expenditures].[SchoolYear].["&amp;$N$6&amp;"]","[Expenditures].[DistTitle].["&amp;DistrictBySize[[#This Row],[DistTitle]]&amp;"]")/G215,"")</f>
        <v>16616.914815695596</v>
      </c>
      <c r="J215" s="49" t="e">
        <f t="shared" si="7"/>
        <v>#N/A</v>
      </c>
      <c r="K215" s="51" t="e">
        <f>IF(G215="",NA(),IF(DistrictBySize[[#This Row],[DistrictGroupTitle]]=$N$2,IF($N$7="All Programs",I215,H215),NA()))</f>
        <v>#N/A</v>
      </c>
    </row>
    <row r="216" spans="1:11" x14ac:dyDescent="0.25">
      <c r="A216" s="1" t="s">
        <v>706</v>
      </c>
      <c r="B216" s="1" t="s">
        <v>707</v>
      </c>
      <c r="C216" s="1" t="s">
        <v>26</v>
      </c>
      <c r="D216" s="1" t="s">
        <v>12</v>
      </c>
      <c r="E216" s="1" t="s">
        <v>27</v>
      </c>
      <c r="F216">
        <v>114.82</v>
      </c>
      <c r="G216" vm="146">
        <f t="shared" si="6"/>
        <v>124.81</v>
      </c>
      <c r="H21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Row],[DistTitle]]&amp;"]")/G216,"")</f>
        <v/>
      </c>
      <c r="I216" s="49">
        <f>IFERROR(CUBEVALUE("ThisWorkbookDataModel","[Measures].[Exp]","[Expenditures].[SchoolYear].["&amp;$N$6&amp;"]","[Expenditures].[DistTitle].["&amp;DistrictBySize[[#This Row],[DistTitle]]&amp;"]")/G216,"")</f>
        <v>16284.105119782067</v>
      </c>
      <c r="J216" s="49" t="e">
        <f t="shared" si="7"/>
        <v>#N/A</v>
      </c>
      <c r="K216" s="51" t="e">
        <f>IF(G216="",NA(),IF(DistrictBySize[[#This Row],[DistrictGroupTitle]]=$N$2,IF($N$7="All Programs",I216,H216),NA()))</f>
        <v>#N/A</v>
      </c>
    </row>
    <row r="217" spans="1:11" x14ac:dyDescent="0.25">
      <c r="A217" s="1" t="s">
        <v>706</v>
      </c>
      <c r="B217" s="1" t="s">
        <v>707</v>
      </c>
      <c r="C217" s="1" t="s">
        <v>225</v>
      </c>
      <c r="D217" s="1" t="s">
        <v>188</v>
      </c>
      <c r="E217" s="1" t="s">
        <v>226</v>
      </c>
      <c r="F217">
        <v>3737.56</v>
      </c>
      <c r="G217" vm="367">
        <f t="shared" si="6"/>
        <v>3604.91</v>
      </c>
      <c r="H21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Row],[DistTitle]]&amp;"]")/G217,"")</f>
        <v/>
      </c>
      <c r="I217" s="49">
        <f>IFERROR(CUBEVALUE("ThisWorkbookDataModel","[Measures].[Exp]","[Expenditures].[SchoolYear].["&amp;$N$6&amp;"]","[Expenditures].[DistTitle].["&amp;DistrictBySize[[#This Row],[DistTitle]]&amp;"]")/G217,"")</f>
        <v>14718.154217442323</v>
      </c>
      <c r="J217" s="49" vm="367">
        <f t="shared" si="7"/>
        <v>3604.91</v>
      </c>
      <c r="K217" s="51">
        <f>IF(G217="",NA(),IF(DistrictBySize[[#This Row],[DistrictGroupTitle]]=$N$2,IF($N$7="All Programs",I217,H217),NA()))</f>
        <v>14718.154217442323</v>
      </c>
    </row>
    <row r="218" spans="1:11" x14ac:dyDescent="0.25">
      <c r="A218" s="1" t="s">
        <v>706</v>
      </c>
      <c r="B218" s="1" t="s">
        <v>707</v>
      </c>
      <c r="C218" s="1" t="s">
        <v>280</v>
      </c>
      <c r="D218" s="1" t="s">
        <v>188</v>
      </c>
      <c r="E218" s="1" t="s">
        <v>281</v>
      </c>
      <c r="F218">
        <v>3233.59</v>
      </c>
      <c r="G218" vm="93">
        <f t="shared" si="6"/>
        <v>3214.91</v>
      </c>
      <c r="H21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Row],[DistTitle]]&amp;"]")/G218,"")</f>
        <v/>
      </c>
      <c r="I218" s="49">
        <f>IFERROR(CUBEVALUE("ThisWorkbookDataModel","[Measures].[Exp]","[Expenditures].[SchoolYear].["&amp;$N$6&amp;"]","[Expenditures].[DistTitle].["&amp;DistrictBySize[[#This Row],[DistTitle]]&amp;"]")/G218,"")</f>
        <v>18482.381656096128</v>
      </c>
      <c r="J218" s="49" vm="93">
        <f t="shared" si="7"/>
        <v>3214.91</v>
      </c>
      <c r="K218" s="51">
        <f>IF(G218="",NA(),IF(DistrictBySize[[#This Row],[DistrictGroupTitle]]=$N$2,IF($N$7="All Programs",I218,H218),NA()))</f>
        <v>18482.381656096128</v>
      </c>
    </row>
    <row r="219" spans="1:11" x14ac:dyDescent="0.25">
      <c r="A219" s="1" t="s">
        <v>706</v>
      </c>
      <c r="B219" s="1" t="s">
        <v>707</v>
      </c>
      <c r="C219" s="1" t="s">
        <v>586</v>
      </c>
      <c r="D219" s="1" t="s">
        <v>194</v>
      </c>
      <c r="E219" s="1" t="s">
        <v>587</v>
      </c>
      <c r="F219">
        <v>966.23</v>
      </c>
      <c r="G219" vm="239">
        <f t="shared" si="6"/>
        <v>929.61</v>
      </c>
      <c r="H21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Row],[DistTitle]]&amp;"]")/G219,"")</f>
        <v/>
      </c>
      <c r="I219" s="49">
        <f>IFERROR(CUBEVALUE("ThisWorkbookDataModel","[Measures].[Exp]","[Expenditures].[SchoolYear].["&amp;$N$6&amp;"]","[Expenditures].[DistTitle].["&amp;DistrictBySize[[#This Row],[DistTitle]]&amp;"]")/G219,"")</f>
        <v>16440.830165338153</v>
      </c>
      <c r="J219" s="49" t="e">
        <f t="shared" si="7"/>
        <v>#N/A</v>
      </c>
      <c r="K219" s="51" t="e">
        <f>IF(G219="",NA(),IF(DistrictBySize[[#This Row],[DistrictGroupTitle]]=$N$2,IF($N$7="All Programs",I219,H219),NA()))</f>
        <v>#N/A</v>
      </c>
    </row>
    <row r="220" spans="1:11" x14ac:dyDescent="0.25">
      <c r="A220" s="1" t="s">
        <v>706</v>
      </c>
      <c r="B220" s="1" t="s">
        <v>707</v>
      </c>
      <c r="C220" s="1" t="s">
        <v>66</v>
      </c>
      <c r="D220" s="1" t="s">
        <v>12</v>
      </c>
      <c r="E220" s="1" t="s">
        <v>67</v>
      </c>
      <c r="F220">
        <v>360</v>
      </c>
      <c r="G220" vm="384">
        <f t="shared" si="6"/>
        <v>331.2</v>
      </c>
      <c r="H22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Row],[DistTitle]]&amp;"]")/G220,"")</f>
        <v/>
      </c>
      <c r="I220" s="49">
        <f>IFERROR(CUBEVALUE("ThisWorkbookDataModel","[Measures].[Exp]","[Expenditures].[SchoolYear].["&amp;$N$6&amp;"]","[Expenditures].[DistTitle].["&amp;DistrictBySize[[#This Row],[DistTitle]]&amp;"]")/G220,"")</f>
        <v>21731.231884057976</v>
      </c>
      <c r="J220" s="49" t="e">
        <f t="shared" si="7"/>
        <v>#N/A</v>
      </c>
      <c r="K220" s="51" t="e">
        <f>IF(G220="",NA(),IF(DistrictBySize[[#This Row],[DistrictGroupTitle]]=$N$2,IF($N$7="All Programs",I220,H220),NA()))</f>
        <v>#N/A</v>
      </c>
    </row>
    <row r="221" spans="1:11" x14ac:dyDescent="0.25">
      <c r="A221" s="1" t="s">
        <v>706</v>
      </c>
      <c r="B221" s="1" t="s">
        <v>707</v>
      </c>
      <c r="C221" s="1" t="s">
        <v>120</v>
      </c>
      <c r="D221" s="1" t="s">
        <v>12</v>
      </c>
      <c r="E221" s="1" t="s">
        <v>121</v>
      </c>
      <c r="F221">
        <v>481.08</v>
      </c>
      <c r="G221" vm="286">
        <f t="shared" si="6"/>
        <v>499.34</v>
      </c>
      <c r="H22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Row],[DistTitle]]&amp;"]")/G221,"")</f>
        <v/>
      </c>
      <c r="I221" s="49">
        <f>IFERROR(CUBEVALUE("ThisWorkbookDataModel","[Measures].[Exp]","[Expenditures].[SchoolYear].["&amp;$N$6&amp;"]","[Expenditures].[DistTitle].["&amp;DistrictBySize[[#This Row],[DistTitle]]&amp;"]")/G221,"")</f>
        <v>19807.203088076261</v>
      </c>
      <c r="J221" s="49" t="e">
        <f t="shared" si="7"/>
        <v>#N/A</v>
      </c>
      <c r="K221" s="51" t="e">
        <f>IF(G221="",NA(),IF(DistrictBySize[[#This Row],[DistrictGroupTitle]]=$N$2,IF($N$7="All Programs",I221,H221),NA()))</f>
        <v>#N/A</v>
      </c>
    </row>
    <row r="222" spans="1:11" x14ac:dyDescent="0.25">
      <c r="A222" s="1" t="s">
        <v>706</v>
      </c>
      <c r="B222" s="1" t="s">
        <v>707</v>
      </c>
      <c r="C222" s="1" t="s">
        <v>418</v>
      </c>
      <c r="D222" s="1" t="s">
        <v>194</v>
      </c>
      <c r="E222" s="1" t="s">
        <v>419</v>
      </c>
      <c r="F222">
        <v>714.44</v>
      </c>
      <c r="G222" vm="183">
        <f t="shared" si="6"/>
        <v>728.57</v>
      </c>
      <c r="H22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Row],[DistTitle]]&amp;"]")/G222,"")</f>
        <v/>
      </c>
      <c r="I222" s="49">
        <f>IFERROR(CUBEVALUE("ThisWorkbookDataModel","[Measures].[Exp]","[Expenditures].[SchoolYear].["&amp;$N$6&amp;"]","[Expenditures].[DistTitle].["&amp;DistrictBySize[[#This Row],[DistTitle]]&amp;"]")/G222,"")</f>
        <v>16746.98826468287</v>
      </c>
      <c r="J222" s="49" t="e">
        <f t="shared" si="7"/>
        <v>#N/A</v>
      </c>
      <c r="K222" s="51" t="e">
        <f>IF(G222="",NA(),IF(DistrictBySize[[#This Row],[DistrictGroupTitle]]=$N$2,IF($N$7="All Programs",I222,H222),NA()))</f>
        <v>#N/A</v>
      </c>
    </row>
    <row r="223" spans="1:11" x14ac:dyDescent="0.25">
      <c r="A223" s="1" t="s">
        <v>706</v>
      </c>
      <c r="B223" s="1" t="s">
        <v>707</v>
      </c>
      <c r="C223" s="1" t="s">
        <v>334</v>
      </c>
      <c r="D223" s="1" t="s">
        <v>197</v>
      </c>
      <c r="E223" s="1" t="s">
        <v>335</v>
      </c>
      <c r="F223">
        <v>14346.37</v>
      </c>
      <c r="G223" vm="234">
        <f t="shared" si="6"/>
        <v>14360.2</v>
      </c>
      <c r="H22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Row],[DistTitle]]&amp;"]")/G223,"")</f>
        <v/>
      </c>
      <c r="I223" s="49">
        <f>IFERROR(CUBEVALUE("ThisWorkbookDataModel","[Measures].[Exp]","[Expenditures].[SchoolYear].["&amp;$N$6&amp;"]","[Expenditures].[DistTitle].["&amp;DistrictBySize[[#This Row],[DistTitle]]&amp;"]")/G223,"")</f>
        <v>21095.124693945767</v>
      </c>
      <c r="J223" s="49" t="e">
        <f t="shared" si="7"/>
        <v>#N/A</v>
      </c>
      <c r="K223" s="51" t="e">
        <f>IF(G223="",NA(),IF(DistrictBySize[[#This Row],[DistrictGroupTitle]]=$N$2,IF($N$7="All Programs",I223,H223),NA()))</f>
        <v>#N/A</v>
      </c>
    </row>
    <row r="224" spans="1:11" x14ac:dyDescent="0.25">
      <c r="A224" s="1" t="s">
        <v>706</v>
      </c>
      <c r="B224" s="1" t="s">
        <v>707</v>
      </c>
      <c r="C224" s="1" t="s">
        <v>42</v>
      </c>
      <c r="D224" s="1" t="s">
        <v>194</v>
      </c>
      <c r="E224" s="1" t="s">
        <v>43</v>
      </c>
      <c r="F224">
        <v>511.08</v>
      </c>
      <c r="G224" vm="96">
        <f t="shared" si="6"/>
        <v>428.57</v>
      </c>
      <c r="H22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Row],[DistTitle]]&amp;"]")/G224,"")</f>
        <v/>
      </c>
      <c r="I224" s="49">
        <f>IFERROR(CUBEVALUE("ThisWorkbookDataModel","[Measures].[Exp]","[Expenditures].[SchoolYear].["&amp;$N$6&amp;"]","[Expenditures].[DistTitle].["&amp;DistrictBySize[[#This Row],[DistTitle]]&amp;"]")/G224,"")</f>
        <v>19565.666332221106</v>
      </c>
      <c r="J224" s="49" t="e">
        <f t="shared" si="7"/>
        <v>#N/A</v>
      </c>
      <c r="K224" s="51" t="e">
        <f>IF(G224="",NA(),IF(DistrictBySize[[#This Row],[DistrictGroupTitle]]=$N$2,IF($N$7="All Programs",I224,H224),NA()))</f>
        <v>#N/A</v>
      </c>
    </row>
    <row r="225" spans="1:11" x14ac:dyDescent="0.25">
      <c r="A225" s="1" t="s">
        <v>706</v>
      </c>
      <c r="B225" s="1" t="s">
        <v>707</v>
      </c>
      <c r="C225" s="1" t="s">
        <v>206</v>
      </c>
      <c r="D225" s="1" t="s">
        <v>197</v>
      </c>
      <c r="E225" s="1" t="s">
        <v>207</v>
      </c>
      <c r="F225">
        <v>13882.96</v>
      </c>
      <c r="G225" vm="199">
        <f t="shared" si="6"/>
        <v>13801.33</v>
      </c>
      <c r="H22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Row],[DistTitle]]&amp;"]")/G225,"")</f>
        <v/>
      </c>
      <c r="I225" s="49">
        <f>IFERROR(CUBEVALUE("ThisWorkbookDataModel","[Measures].[Exp]","[Expenditures].[SchoolYear].["&amp;$N$6&amp;"]","[Expenditures].[DistTitle].["&amp;DistrictBySize[[#This Row],[DistTitle]]&amp;"]")/G225,"")</f>
        <v>16866.03653198641</v>
      </c>
      <c r="J225" s="49" t="e">
        <f t="shared" si="7"/>
        <v>#N/A</v>
      </c>
      <c r="K225" s="51" t="e">
        <f>IF(G225="",NA(),IF(DistrictBySize[[#This Row],[DistrictGroupTitle]]=$N$2,IF($N$7="All Programs",I225,H225),NA()))</f>
        <v>#N/A</v>
      </c>
    </row>
    <row r="226" spans="1:11" x14ac:dyDescent="0.25">
      <c r="A226" s="1" t="s">
        <v>706</v>
      </c>
      <c r="B226" s="1" t="s">
        <v>707</v>
      </c>
      <c r="C226" s="1" t="s">
        <v>242</v>
      </c>
      <c r="D226" s="1" t="s">
        <v>188</v>
      </c>
      <c r="E226" s="1" t="s">
        <v>243</v>
      </c>
      <c r="F226">
        <v>4155.71</v>
      </c>
      <c r="G226" vm="366">
        <f t="shared" si="6"/>
        <v>4043.48</v>
      </c>
      <c r="H22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Row],[DistTitle]]&amp;"]")/G226,"")</f>
        <v/>
      </c>
      <c r="I226" s="49">
        <f>IFERROR(CUBEVALUE("ThisWorkbookDataModel","[Measures].[Exp]","[Expenditures].[SchoolYear].["&amp;$N$6&amp;"]","[Expenditures].[DistTitle].["&amp;DistrictBySize[[#This Row],[DistTitle]]&amp;"]")/G226,"")</f>
        <v>16133.073965989692</v>
      </c>
      <c r="J226" s="49" vm="366">
        <f t="shared" si="7"/>
        <v>4043.48</v>
      </c>
      <c r="K226" s="51">
        <f>IF(G226="",NA(),IF(DistrictBySize[[#This Row],[DistrictGroupTitle]]=$N$2,IF($N$7="All Programs",I226,H226),NA()))</f>
        <v>16133.073965989692</v>
      </c>
    </row>
    <row r="227" spans="1:11" x14ac:dyDescent="0.25">
      <c r="A227" s="1" t="s">
        <v>706</v>
      </c>
      <c r="B227" s="1" t="s">
        <v>707</v>
      </c>
      <c r="C227" s="1" t="s">
        <v>14</v>
      </c>
      <c r="D227" s="1" t="s">
        <v>12</v>
      </c>
      <c r="E227" s="1" t="s">
        <v>15</v>
      </c>
      <c r="F227">
        <v>392.69</v>
      </c>
      <c r="G227" vm="343">
        <f t="shared" si="6"/>
        <v>397.04</v>
      </c>
      <c r="H22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Row],[DistTitle]]&amp;"]")/G227,"")</f>
        <v/>
      </c>
      <c r="I227" s="49">
        <f>IFERROR(CUBEVALUE("ThisWorkbookDataModel","[Measures].[Exp]","[Expenditures].[SchoolYear].["&amp;$N$6&amp;"]","[Expenditures].[DistTitle].["&amp;DistrictBySize[[#This Row],[DistTitle]]&amp;"]")/G227,"")</f>
        <v>16497.980102760426</v>
      </c>
      <c r="J227" s="49" t="e">
        <f t="shared" si="7"/>
        <v>#N/A</v>
      </c>
      <c r="K227" s="51" t="e">
        <f>IF(G227="",NA(),IF(DistrictBySize[[#This Row],[DistrictGroupTitle]]=$N$2,IF($N$7="All Programs",I227,H227),NA()))</f>
        <v>#N/A</v>
      </c>
    </row>
    <row r="228" spans="1:11" x14ac:dyDescent="0.25">
      <c r="A228" s="1" t="s">
        <v>706</v>
      </c>
      <c r="B228" s="1" t="s">
        <v>707</v>
      </c>
      <c r="C228" s="1" t="s">
        <v>558</v>
      </c>
      <c r="D228" s="1" t="s">
        <v>200</v>
      </c>
      <c r="E228" s="1" t="s">
        <v>559</v>
      </c>
      <c r="F228">
        <v>1468.18</v>
      </c>
      <c r="G228" vm="154">
        <f t="shared" si="6"/>
        <v>1503.99</v>
      </c>
      <c r="H22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Row],[DistTitle]]&amp;"]")/G228,"")</f>
        <v/>
      </c>
      <c r="I228" s="49">
        <f>IFERROR(CUBEVALUE("ThisWorkbookDataModel","[Measures].[Exp]","[Expenditures].[SchoolYear].["&amp;$N$6&amp;"]","[Expenditures].[DistTitle].["&amp;DistrictBySize[[#This Row],[DistTitle]]&amp;"]")/G228,"")</f>
        <v>16656.301817166335</v>
      </c>
      <c r="J228" s="49" t="e">
        <f t="shared" si="7"/>
        <v>#N/A</v>
      </c>
      <c r="K228" s="51" t="e">
        <f>IF(G228="",NA(),IF(DistrictBySize[[#This Row],[DistrictGroupTitle]]=$N$2,IF($N$7="All Programs",I228,H228),NA()))</f>
        <v>#N/A</v>
      </c>
    </row>
    <row r="229" spans="1:11" x14ac:dyDescent="0.25">
      <c r="A229" s="1" t="s">
        <v>706</v>
      </c>
      <c r="B229" s="1" t="s">
        <v>707</v>
      </c>
      <c r="C229" s="1" t="s">
        <v>342</v>
      </c>
      <c r="D229" s="1" t="s">
        <v>191</v>
      </c>
      <c r="E229" s="1" t="s">
        <v>343</v>
      </c>
      <c r="F229">
        <v>2952.09</v>
      </c>
      <c r="G229" vm="315">
        <f t="shared" si="6"/>
        <v>3042.62</v>
      </c>
      <c r="H22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Row],[DistTitle]]&amp;"]")/G229,"")</f>
        <v/>
      </c>
      <c r="I229" s="49">
        <f>IFERROR(CUBEVALUE("ThisWorkbookDataModel","[Measures].[Exp]","[Expenditures].[SchoolYear].["&amp;$N$6&amp;"]","[Expenditures].[DistTitle].["&amp;DistrictBySize[[#This Row],[DistTitle]]&amp;"]")/G229,"")</f>
        <v>18356.269057588528</v>
      </c>
      <c r="J229" s="49" t="e">
        <f t="shared" si="7"/>
        <v>#N/A</v>
      </c>
      <c r="K229" s="51" t="e">
        <f>IF(G229="",NA(),IF(DistrictBySize[[#This Row],[DistrictGroupTitle]]=$N$2,IF($N$7="All Programs",I229,H229),NA()))</f>
        <v>#N/A</v>
      </c>
    </row>
    <row r="230" spans="1:11" x14ac:dyDescent="0.25">
      <c r="A230" s="1" t="s">
        <v>706</v>
      </c>
      <c r="B230" s="1" t="s">
        <v>707</v>
      </c>
      <c r="C230" s="1" t="s">
        <v>590</v>
      </c>
      <c r="D230" s="1" t="s">
        <v>191</v>
      </c>
      <c r="E230" s="1" t="s">
        <v>591</v>
      </c>
      <c r="F230">
        <v>2120.14</v>
      </c>
      <c r="G230" vm="357">
        <f t="shared" si="6"/>
        <v>2113.2600000000002</v>
      </c>
      <c r="H23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Row],[DistTitle]]&amp;"]")/G230,"")</f>
        <v/>
      </c>
      <c r="I230" s="49">
        <f>IFERROR(CUBEVALUE("ThisWorkbookDataModel","[Measures].[Exp]","[Expenditures].[SchoolYear].["&amp;$N$6&amp;"]","[Expenditures].[DistTitle].["&amp;DistrictBySize[[#This Row],[DistTitle]]&amp;"]")/G230,"")</f>
        <v>18248.469483168181</v>
      </c>
      <c r="J230" s="49" t="e">
        <f t="shared" si="7"/>
        <v>#N/A</v>
      </c>
      <c r="K230" s="51" t="e">
        <f>IF(G230="",NA(),IF(DistrictBySize[[#This Row],[DistrictGroupTitle]]=$N$2,IF($N$7="All Programs",I230,H230),NA()))</f>
        <v>#N/A</v>
      </c>
    </row>
    <row r="231" spans="1:11" x14ac:dyDescent="0.25">
      <c r="A231" s="1" t="s">
        <v>706</v>
      </c>
      <c r="B231" s="1" t="s">
        <v>707</v>
      </c>
      <c r="C231" s="1" t="s">
        <v>392</v>
      </c>
      <c r="D231" s="1" t="s">
        <v>183</v>
      </c>
      <c r="E231" s="1" t="s">
        <v>393</v>
      </c>
      <c r="F231">
        <v>25</v>
      </c>
      <c r="G231" vm="107">
        <f t="shared" si="6"/>
        <v>27.1</v>
      </c>
      <c r="H23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Row],[DistTitle]]&amp;"]")/G231,"")</f>
        <v/>
      </c>
      <c r="I231" s="49">
        <f>IFERROR(CUBEVALUE("ThisWorkbookDataModel","[Measures].[Exp]","[Expenditures].[SchoolYear].["&amp;$N$6&amp;"]","[Expenditures].[DistTitle].["&amp;DistrictBySize[[#This Row],[DistTitle]]&amp;"]")/G231,"")</f>
        <v>31445.703321033205</v>
      </c>
      <c r="J231" s="49" t="e">
        <f t="shared" si="7"/>
        <v>#N/A</v>
      </c>
      <c r="K231" s="51" t="e">
        <f>IF(G231="",NA(),IF(DistrictBySize[[#This Row],[DistrictGroupTitle]]=$N$2,IF($N$7="All Programs",I231,H231),NA()))</f>
        <v>#N/A</v>
      </c>
    </row>
    <row r="232" spans="1:11" x14ac:dyDescent="0.25">
      <c r="A232" s="1" t="s">
        <v>706</v>
      </c>
      <c r="B232" s="1" t="s">
        <v>707</v>
      </c>
      <c r="C232" s="1" t="s">
        <v>244</v>
      </c>
      <c r="D232" s="1" t="s">
        <v>183</v>
      </c>
      <c r="E232" s="1" t="s">
        <v>245</v>
      </c>
      <c r="F232">
        <v>55.38</v>
      </c>
      <c r="G232" vm="220">
        <f t="shared" si="6"/>
        <v>26.4</v>
      </c>
      <c r="H23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Row],[DistTitle]]&amp;"]")/G232,"")</f>
        <v/>
      </c>
      <c r="I232" s="49">
        <f>IFERROR(CUBEVALUE("ThisWorkbookDataModel","[Measures].[Exp]","[Expenditures].[SchoolYear].["&amp;$N$6&amp;"]","[Expenditures].[DistTitle].["&amp;DistrictBySize[[#This Row],[DistTitle]]&amp;"]")/G232,"")</f>
        <v>70764.311742424252</v>
      </c>
      <c r="J232" s="49" t="e">
        <f t="shared" si="7"/>
        <v>#N/A</v>
      </c>
      <c r="K232" s="51" t="e">
        <f>IF(G232="",NA(),IF(DistrictBySize[[#This Row],[DistrictGroupTitle]]=$N$2,IF($N$7="All Programs",I232,H232),NA()))</f>
        <v>#N/A</v>
      </c>
    </row>
    <row r="233" spans="1:11" x14ac:dyDescent="0.25">
      <c r="A233" s="1" t="s">
        <v>706</v>
      </c>
      <c r="B233" s="1" t="s">
        <v>707</v>
      </c>
      <c r="C233" s="1" t="s">
        <v>174</v>
      </c>
      <c r="D233" s="1" t="s">
        <v>12</v>
      </c>
      <c r="E233" s="1" t="s">
        <v>175</v>
      </c>
      <c r="F233">
        <v>149.85</v>
      </c>
      <c r="G233" vm="131">
        <f t="shared" si="6"/>
        <v>147.33000000000001</v>
      </c>
      <c r="H23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Row],[DistTitle]]&amp;"]")/G233,"")</f>
        <v/>
      </c>
      <c r="I233" s="49">
        <f>IFERROR(CUBEVALUE("ThisWorkbookDataModel","[Measures].[Exp]","[Expenditures].[SchoolYear].["&amp;$N$6&amp;"]","[Expenditures].[DistTitle].["&amp;DistrictBySize[[#This Row],[DistTitle]]&amp;"]")/G233,"")</f>
        <v>31011.391026946309</v>
      </c>
      <c r="J233" s="49" t="e">
        <f t="shared" si="7"/>
        <v>#N/A</v>
      </c>
      <c r="K233" s="51" t="e">
        <f>IF(G233="",NA(),IF(DistrictBySize[[#This Row],[DistrictGroupTitle]]=$N$2,IF($N$7="All Programs",I233,H233),NA()))</f>
        <v>#N/A</v>
      </c>
    </row>
    <row r="234" spans="1:11" x14ac:dyDescent="0.25">
      <c r="A234" s="1" t="s">
        <v>706</v>
      </c>
      <c r="B234" s="1" t="s">
        <v>707</v>
      </c>
      <c r="C234" s="1" t="s">
        <v>284</v>
      </c>
      <c r="D234" s="1" t="s">
        <v>200</v>
      </c>
      <c r="E234" s="1" t="s">
        <v>285</v>
      </c>
      <c r="F234">
        <v>1739.76</v>
      </c>
      <c r="G234" vm="127">
        <f t="shared" si="6"/>
        <v>1712.39</v>
      </c>
      <c r="H23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Row],[DistTitle]]&amp;"]")/G234,"")</f>
        <v/>
      </c>
      <c r="I234" s="49">
        <f>IFERROR(CUBEVALUE("ThisWorkbookDataModel","[Measures].[Exp]","[Expenditures].[SchoolYear].["&amp;$N$6&amp;"]","[Expenditures].[DistTitle].["&amp;DistrictBySize[[#This Row],[DistTitle]]&amp;"]")/G234,"")</f>
        <v>17644.348144990334</v>
      </c>
      <c r="J234" s="49" t="e">
        <f t="shared" si="7"/>
        <v>#N/A</v>
      </c>
      <c r="K234" s="51" t="e">
        <f>IF(G234="",NA(),IF(DistrictBySize[[#This Row],[DistrictGroupTitle]]=$N$2,IF($N$7="All Programs",I234,H234),NA()))</f>
        <v>#N/A</v>
      </c>
    </row>
    <row r="235" spans="1:11" x14ac:dyDescent="0.25">
      <c r="A235" s="1" t="s">
        <v>706</v>
      </c>
      <c r="B235" s="1" t="s">
        <v>707</v>
      </c>
      <c r="C235" s="1" t="s">
        <v>484</v>
      </c>
      <c r="D235" s="1" t="s">
        <v>194</v>
      </c>
      <c r="E235" s="1" t="s">
        <v>485</v>
      </c>
      <c r="F235">
        <v>797.64</v>
      </c>
      <c r="G235" vm="122">
        <f t="shared" si="6"/>
        <v>783.45</v>
      </c>
      <c r="H23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Row],[DistTitle]]&amp;"]")/G235,"")</f>
        <v/>
      </c>
      <c r="I235" s="49">
        <f>IFERROR(CUBEVALUE("ThisWorkbookDataModel","[Measures].[Exp]","[Expenditures].[SchoolYear].["&amp;$N$6&amp;"]","[Expenditures].[DistTitle].["&amp;DistrictBySize[[#This Row],[DistTitle]]&amp;"]")/G235,"")</f>
        <v>19915.468785500034</v>
      </c>
      <c r="J235" s="49" t="e">
        <f t="shared" si="7"/>
        <v>#N/A</v>
      </c>
      <c r="K235" s="51" t="e">
        <f>IF(G235="",NA(),IF(DistrictBySize[[#This Row],[DistrictGroupTitle]]=$N$2,IF($N$7="All Programs",I235,H235),NA()))</f>
        <v>#N/A</v>
      </c>
    </row>
    <row r="236" spans="1:11" x14ac:dyDescent="0.25">
      <c r="A236" s="1" t="s">
        <v>706</v>
      </c>
      <c r="B236" s="1" t="s">
        <v>707</v>
      </c>
      <c r="C236" s="1" t="s">
        <v>302</v>
      </c>
      <c r="D236" s="1" t="s">
        <v>183</v>
      </c>
      <c r="E236" s="1" t="s">
        <v>303</v>
      </c>
      <c r="F236">
        <v>62.2</v>
      </c>
      <c r="G236" vm="124">
        <f t="shared" si="6"/>
        <v>58.1</v>
      </c>
      <c r="H23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Row],[DistTitle]]&amp;"]")/G236,"")</f>
        <v/>
      </c>
      <c r="I236" s="49">
        <f>IFERROR(CUBEVALUE("ThisWorkbookDataModel","[Measures].[Exp]","[Expenditures].[SchoolYear].["&amp;$N$6&amp;"]","[Expenditures].[DistTitle].["&amp;DistrictBySize[[#This Row],[DistTitle]]&amp;"]")/G236,"")</f>
        <v>20868.94148020654</v>
      </c>
      <c r="J236" s="49" t="e">
        <f t="shared" si="7"/>
        <v>#N/A</v>
      </c>
      <c r="K236" s="51" t="e">
        <f>IF(G236="",NA(),IF(DistrictBySize[[#This Row],[DistrictGroupTitle]]=$N$2,IF($N$7="All Programs",I236,H236),NA()))</f>
        <v>#N/A</v>
      </c>
    </row>
    <row r="237" spans="1:11" x14ac:dyDescent="0.25">
      <c r="A237" s="1" t="s">
        <v>706</v>
      </c>
      <c r="B237" s="1" t="s">
        <v>707</v>
      </c>
      <c r="C237" s="1" t="s">
        <v>322</v>
      </c>
      <c r="D237" s="1" t="s">
        <v>228</v>
      </c>
      <c r="E237" s="1" t="s">
        <v>323</v>
      </c>
      <c r="F237">
        <v>49743.32</v>
      </c>
      <c r="G237" vm="129">
        <f t="shared" si="6"/>
        <v>49790.9</v>
      </c>
      <c r="H23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Row],[DistTitle]]&amp;"]")/G237,"")</f>
        <v/>
      </c>
      <c r="I237" s="49">
        <f>IFERROR(CUBEVALUE("ThisWorkbookDataModel","[Measures].[Exp]","[Expenditures].[SchoolYear].["&amp;$N$6&amp;"]","[Expenditures].[DistTitle].["&amp;DistrictBySize[[#This Row],[DistTitle]]&amp;"]")/G237,"")</f>
        <v>22861.368865997603</v>
      </c>
      <c r="J237" s="49" t="e">
        <f t="shared" si="7"/>
        <v>#N/A</v>
      </c>
      <c r="K237" s="51" t="e">
        <f>IF(G237="",NA(),IF(DistrictBySize[[#This Row],[DistrictGroupTitle]]=$N$2,IF($N$7="All Programs",I237,H237),NA()))</f>
        <v>#N/A</v>
      </c>
    </row>
    <row r="238" spans="1:11" x14ac:dyDescent="0.25">
      <c r="A238" s="1" t="s">
        <v>706</v>
      </c>
      <c r="B238" s="1" t="s">
        <v>707</v>
      </c>
      <c r="C238" s="1" t="s">
        <v>490</v>
      </c>
      <c r="D238" s="1" t="s">
        <v>188</v>
      </c>
      <c r="E238" s="1" t="s">
        <v>491</v>
      </c>
      <c r="F238">
        <v>4410.29</v>
      </c>
      <c r="G238" vm="323">
        <f t="shared" si="6"/>
        <v>4311.29</v>
      </c>
      <c r="H23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Row],[DistTitle]]&amp;"]")/G238,"")</f>
        <v/>
      </c>
      <c r="I238" s="49">
        <f>IFERROR(CUBEVALUE("ThisWorkbookDataModel","[Measures].[Exp]","[Expenditures].[SchoolYear].["&amp;$N$6&amp;"]","[Expenditures].[DistTitle].["&amp;DistrictBySize[[#This Row],[DistTitle]]&amp;"]")/G238,"")</f>
        <v>19955.606363756553</v>
      </c>
      <c r="J238" s="49" vm="323">
        <f t="shared" si="7"/>
        <v>4311.29</v>
      </c>
      <c r="K238" s="51">
        <f>IF(G238="",NA(),IF(DistrictBySize[[#This Row],[DistrictGroupTitle]]=$N$2,IF($N$7="All Programs",I238,H238),NA()))</f>
        <v>19955.606363756553</v>
      </c>
    </row>
    <row r="239" spans="1:11" x14ac:dyDescent="0.25">
      <c r="A239" s="1" t="s">
        <v>706</v>
      </c>
      <c r="B239" s="1" t="s">
        <v>707</v>
      </c>
      <c r="C239" s="1" t="s">
        <v>638</v>
      </c>
      <c r="D239" s="1" t="s">
        <v>188</v>
      </c>
      <c r="E239" s="1" t="s">
        <v>639</v>
      </c>
      <c r="F239">
        <v>3650.86</v>
      </c>
      <c r="G239" vm="209">
        <f t="shared" si="6"/>
        <v>3692.75</v>
      </c>
      <c r="H23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Row],[DistTitle]]&amp;"]")/G239,"")</f>
        <v/>
      </c>
      <c r="I239" s="49">
        <f>IFERROR(CUBEVALUE("ThisWorkbookDataModel","[Measures].[Exp]","[Expenditures].[SchoolYear].["&amp;$N$6&amp;"]","[Expenditures].[DistTitle].["&amp;DistrictBySize[[#This Row],[DistTitle]]&amp;"]")/G239,"")</f>
        <v>16908.64425699005</v>
      </c>
      <c r="J239" s="49" vm="209">
        <f t="shared" si="7"/>
        <v>3692.75</v>
      </c>
      <c r="K239" s="51">
        <f>IF(G239="",NA(),IF(DistrictBySize[[#This Row],[DistrictGroupTitle]]=$N$2,IF($N$7="All Programs",I239,H239),NA()))</f>
        <v>16908.64425699005</v>
      </c>
    </row>
    <row r="240" spans="1:11" x14ac:dyDescent="0.25">
      <c r="A240" s="1" t="s">
        <v>706</v>
      </c>
      <c r="B240" s="1" t="s">
        <v>707</v>
      </c>
      <c r="C240" s="1" t="s">
        <v>128</v>
      </c>
      <c r="D240" s="1" t="s">
        <v>12</v>
      </c>
      <c r="E240" s="1" t="s">
        <v>129</v>
      </c>
      <c r="F240">
        <v>254.63</v>
      </c>
      <c r="G240" vm="182">
        <f t="shared" si="6"/>
        <v>255.8</v>
      </c>
      <c r="H24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Row],[DistTitle]]&amp;"]")/G240,"")</f>
        <v/>
      </c>
      <c r="I240" s="49">
        <f>IFERROR(CUBEVALUE("ThisWorkbookDataModel","[Measures].[Exp]","[Expenditures].[SchoolYear].["&amp;$N$6&amp;"]","[Expenditures].[DistTitle].["&amp;DistrictBySize[[#This Row],[DistTitle]]&amp;"]")/G240,"")</f>
        <v>23758.640578577015</v>
      </c>
      <c r="J240" s="49" t="e">
        <f t="shared" si="7"/>
        <v>#N/A</v>
      </c>
      <c r="K240" s="51" t="e">
        <f>IF(G240="",NA(),IF(DistrictBySize[[#This Row],[DistrictGroupTitle]]=$N$2,IF($N$7="All Programs",I240,H240),NA()))</f>
        <v>#N/A</v>
      </c>
    </row>
    <row r="241" spans="1:11" x14ac:dyDescent="0.25">
      <c r="A241" s="1" t="s">
        <v>706</v>
      </c>
      <c r="B241" s="1" t="s">
        <v>707</v>
      </c>
      <c r="C241" s="1" t="s">
        <v>223</v>
      </c>
      <c r="D241" s="1" t="s">
        <v>191</v>
      </c>
      <c r="E241" s="1" t="s">
        <v>224</v>
      </c>
      <c r="F241">
        <v>2584.7600000000002</v>
      </c>
      <c r="G241" vm="271">
        <f t="shared" si="6"/>
        <v>2565.9899999999998</v>
      </c>
      <c r="H24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Row],[DistTitle]]&amp;"]")/G241,"")</f>
        <v/>
      </c>
      <c r="I241" s="49">
        <f>IFERROR(CUBEVALUE("ThisWorkbookDataModel","[Measures].[Exp]","[Expenditures].[SchoolYear].["&amp;$N$6&amp;"]","[Expenditures].[DistTitle].["&amp;DistrictBySize[[#This Row],[DistTitle]]&amp;"]")/G241,"")</f>
        <v>18169.879660481922</v>
      </c>
      <c r="J241" s="49" t="e">
        <f t="shared" si="7"/>
        <v>#N/A</v>
      </c>
      <c r="K241" s="51" t="e">
        <f>IF(G241="",NA(),IF(DistrictBySize[[#This Row],[DistrictGroupTitle]]=$N$2,IF($N$7="All Programs",I241,H241),NA()))</f>
        <v>#N/A</v>
      </c>
    </row>
    <row r="242" spans="1:11" x14ac:dyDescent="0.25">
      <c r="A242" s="1" t="s">
        <v>706</v>
      </c>
      <c r="B242" s="1" t="s">
        <v>707</v>
      </c>
      <c r="C242" s="1" t="s">
        <v>480</v>
      </c>
      <c r="D242" s="1" t="s">
        <v>183</v>
      </c>
      <c r="E242" s="1" t="s">
        <v>481</v>
      </c>
      <c r="F242">
        <v>7.16</v>
      </c>
      <c r="G242" vm="246">
        <f t="shared" si="6"/>
        <v>9.9700000000000006</v>
      </c>
      <c r="H24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Row],[DistTitle]]&amp;"]")/G242,"")</f>
        <v/>
      </c>
      <c r="I242" s="49">
        <f>IFERROR(CUBEVALUE("ThisWorkbookDataModel","[Measures].[Exp]","[Expenditures].[SchoolYear].["&amp;$N$6&amp;"]","[Expenditures].[DistTitle].["&amp;DistrictBySize[[#This Row],[DistTitle]]&amp;"]")/G242,"")</f>
        <v>51847.178535606814</v>
      </c>
      <c r="J242" s="49" t="e">
        <f t="shared" si="7"/>
        <v>#N/A</v>
      </c>
      <c r="K242" s="51" t="e">
        <f>IF(G242="",NA(),IF(DistrictBySize[[#This Row],[DistrictGroupTitle]]=$N$2,IF($N$7="All Programs",I242,H242),NA()))</f>
        <v>#N/A</v>
      </c>
    </row>
    <row r="243" spans="1:11" x14ac:dyDescent="0.25">
      <c r="A243" s="1" t="s">
        <v>706</v>
      </c>
      <c r="B243" s="1" t="s">
        <v>707</v>
      </c>
      <c r="C243" s="1" t="s">
        <v>424</v>
      </c>
      <c r="D243" s="1" t="s">
        <v>188</v>
      </c>
      <c r="E243" s="1" t="s">
        <v>425</v>
      </c>
      <c r="F243">
        <v>4390.72</v>
      </c>
      <c r="G243" vm="369">
        <f t="shared" si="6"/>
        <v>4415.28</v>
      </c>
      <c r="H24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Row],[DistTitle]]&amp;"]")/G243,"")</f>
        <v/>
      </c>
      <c r="I243" s="49">
        <f>IFERROR(CUBEVALUE("ThisWorkbookDataModel","[Measures].[Exp]","[Expenditures].[SchoolYear].["&amp;$N$6&amp;"]","[Expenditures].[DistTitle].["&amp;DistrictBySize[[#This Row],[DistTitle]]&amp;"]")/G243,"")</f>
        <v>19222.161289884221</v>
      </c>
      <c r="J243" s="49" vm="369">
        <f t="shared" si="7"/>
        <v>4415.28</v>
      </c>
      <c r="K243" s="51">
        <f>IF(G243="",NA(),IF(DistrictBySize[[#This Row],[DistrictGroupTitle]]=$N$2,IF($N$7="All Programs",I243,H243),NA()))</f>
        <v>19222.161289884221</v>
      </c>
    </row>
    <row r="244" spans="1:11" x14ac:dyDescent="0.25">
      <c r="A244" s="1" t="s">
        <v>706</v>
      </c>
      <c r="B244" s="1" t="s">
        <v>707</v>
      </c>
      <c r="C244" s="1" t="s">
        <v>352</v>
      </c>
      <c r="D244" s="1" t="s">
        <v>219</v>
      </c>
      <c r="E244" s="1" t="s">
        <v>353</v>
      </c>
      <c r="F244">
        <v>9260.7800000000007</v>
      </c>
      <c r="G244" vm="109">
        <f t="shared" si="6"/>
        <v>9146.36</v>
      </c>
      <c r="H24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Row],[DistTitle]]&amp;"]")/G244,"")</f>
        <v/>
      </c>
      <c r="I244" s="49">
        <f>IFERROR(CUBEVALUE("ThisWorkbookDataModel","[Measures].[Exp]","[Expenditures].[SchoolYear].["&amp;$N$6&amp;"]","[Expenditures].[DistTitle].["&amp;DistrictBySize[[#This Row],[DistTitle]]&amp;"]")/G244,"")</f>
        <v>18578.673634101429</v>
      </c>
      <c r="J244" s="49" t="e">
        <f t="shared" si="7"/>
        <v>#N/A</v>
      </c>
      <c r="K244" s="51" t="e">
        <f>IF(G244="",NA(),IF(DistrictBySize[[#This Row],[DistrictGroupTitle]]=$N$2,IF($N$7="All Programs",I244,H244),NA()))</f>
        <v>#N/A</v>
      </c>
    </row>
    <row r="245" spans="1:11" x14ac:dyDescent="0.25">
      <c r="A245" s="1" t="s">
        <v>706</v>
      </c>
      <c r="B245" s="1" t="s">
        <v>707</v>
      </c>
      <c r="C245" s="1" t="s">
        <v>498</v>
      </c>
      <c r="D245" s="1" t="s">
        <v>12</v>
      </c>
      <c r="E245" s="1" t="s">
        <v>499</v>
      </c>
      <c r="F245">
        <v>108</v>
      </c>
      <c r="G245" vm="238">
        <f t="shared" si="6"/>
        <v>82.14</v>
      </c>
      <c r="H24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Row],[DistTitle]]&amp;"]")/G245,"")</f>
        <v/>
      </c>
      <c r="I245" s="49">
        <f>IFERROR(CUBEVALUE("ThisWorkbookDataModel","[Measures].[Exp]","[Expenditures].[SchoolYear].["&amp;$N$6&amp;"]","[Expenditures].[DistTitle].["&amp;DistrictBySize[[#This Row],[DistTitle]]&amp;"]")/G245,"")</f>
        <v>22301.530922814705</v>
      </c>
      <c r="J245" s="49" t="e">
        <f t="shared" si="7"/>
        <v>#N/A</v>
      </c>
      <c r="K245" s="51" t="e">
        <f>IF(G245="",NA(),IF(DistrictBySize[[#This Row],[DistrictGroupTitle]]=$N$2,IF($N$7="All Programs",I245,H245),NA()))</f>
        <v>#N/A</v>
      </c>
    </row>
    <row r="246" spans="1:11" x14ac:dyDescent="0.25">
      <c r="A246" s="1" t="s">
        <v>706</v>
      </c>
      <c r="B246" s="1" t="s">
        <v>707</v>
      </c>
      <c r="C246" s="1" t="s">
        <v>336</v>
      </c>
      <c r="D246" s="1" t="s">
        <v>183</v>
      </c>
      <c r="E246" s="1" t="s">
        <v>337</v>
      </c>
      <c r="F246">
        <v>41.36</v>
      </c>
      <c r="G246" vm="169">
        <f t="shared" si="6"/>
        <v>42.91</v>
      </c>
      <c r="H24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Row],[DistTitle]]&amp;"]")/G246,"")</f>
        <v/>
      </c>
      <c r="I246" s="49">
        <f>IFERROR(CUBEVALUE("ThisWorkbookDataModel","[Measures].[Exp]","[Expenditures].[SchoolYear].["&amp;$N$6&amp;"]","[Expenditures].[DistTitle].["&amp;DistrictBySize[[#This Row],[DistTitle]]&amp;"]")/G246,"")</f>
        <v>63583.044744814739</v>
      </c>
      <c r="J246" s="49" t="e">
        <f t="shared" si="7"/>
        <v>#N/A</v>
      </c>
      <c r="K246" s="51" t="e">
        <f>IF(G246="",NA(),IF(DistrictBySize[[#This Row],[DistrictGroupTitle]]=$N$2,IF($N$7="All Programs",I246,H246),NA()))</f>
        <v>#N/A</v>
      </c>
    </row>
    <row r="247" spans="1:11" x14ac:dyDescent="0.25">
      <c r="A247" s="1" t="s">
        <v>706</v>
      </c>
      <c r="B247" s="1" t="s">
        <v>707</v>
      </c>
      <c r="C247" s="1" t="s">
        <v>522</v>
      </c>
      <c r="D247" s="1" t="s">
        <v>219</v>
      </c>
      <c r="E247" s="1" t="s">
        <v>523</v>
      </c>
      <c r="F247">
        <v>9585.23</v>
      </c>
      <c r="G247" vm="99">
        <f t="shared" si="6"/>
        <v>9420.0300000000007</v>
      </c>
      <c r="H24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Row],[DistTitle]]&amp;"]")/G247,"")</f>
        <v/>
      </c>
      <c r="I247" s="49">
        <f>IFERROR(CUBEVALUE("ThisWorkbookDataModel","[Measures].[Exp]","[Expenditures].[SchoolYear].["&amp;$N$6&amp;"]","[Expenditures].[DistTitle].["&amp;DistrictBySize[[#This Row],[DistTitle]]&amp;"]")/G247,"")</f>
        <v>18930.240673331187</v>
      </c>
      <c r="J247" s="49" t="e">
        <f t="shared" si="7"/>
        <v>#N/A</v>
      </c>
      <c r="K247" s="51" t="e">
        <f>IF(G247="",NA(),IF(DistrictBySize[[#This Row],[DistrictGroupTitle]]=$N$2,IF($N$7="All Programs",I247,H247),NA()))</f>
        <v>#N/A</v>
      </c>
    </row>
    <row r="248" spans="1:11" x14ac:dyDescent="0.25">
      <c r="A248" s="1" t="s">
        <v>706</v>
      </c>
      <c r="B248" s="1" t="s">
        <v>707</v>
      </c>
      <c r="C248" s="1" t="s">
        <v>348</v>
      </c>
      <c r="D248" s="1" t="s">
        <v>219</v>
      </c>
      <c r="E248" s="1" t="s">
        <v>349</v>
      </c>
      <c r="F248">
        <v>7055.34</v>
      </c>
      <c r="G248" vm="264">
        <f t="shared" si="6"/>
        <v>7066.24</v>
      </c>
      <c r="H24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Row],[DistTitle]]&amp;"]")/G248,"")</f>
        <v/>
      </c>
      <c r="I248" s="49">
        <f>IFERROR(CUBEVALUE("ThisWorkbookDataModel","[Measures].[Exp]","[Expenditures].[SchoolYear].["&amp;$N$6&amp;"]","[Expenditures].[DistTitle].["&amp;DistrictBySize[[#This Row],[DistTitle]]&amp;"]")/G248,"")</f>
        <v>17944.508036806001</v>
      </c>
      <c r="J248" s="49" t="e">
        <f t="shared" si="7"/>
        <v>#N/A</v>
      </c>
      <c r="K248" s="51" t="e">
        <f>IF(G248="",NA(),IF(DistrictBySize[[#This Row],[DistrictGroupTitle]]=$N$2,IF($N$7="All Programs",I248,H248),NA()))</f>
        <v>#N/A</v>
      </c>
    </row>
    <row r="249" spans="1:11" x14ac:dyDescent="0.25">
      <c r="A249" s="1" t="s">
        <v>706</v>
      </c>
      <c r="B249" s="1" t="s">
        <v>707</v>
      </c>
      <c r="C249" s="1" t="s">
        <v>48</v>
      </c>
      <c r="D249" s="1" t="s">
        <v>194</v>
      </c>
      <c r="E249" s="1" t="s">
        <v>49</v>
      </c>
      <c r="F249">
        <v>551.9</v>
      </c>
      <c r="G249" vm="193">
        <f t="shared" si="6"/>
        <v>535.89</v>
      </c>
      <c r="H24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Row],[DistTitle]]&amp;"]")/G249,"")</f>
        <v/>
      </c>
      <c r="I249" s="49">
        <f>IFERROR(CUBEVALUE("ThisWorkbookDataModel","[Measures].[Exp]","[Expenditures].[SchoolYear].["&amp;$N$6&amp;"]","[Expenditures].[DistTitle].["&amp;DistrictBySize[[#This Row],[DistTitle]]&amp;"]")/G249,"")</f>
        <v>19558.807535128479</v>
      </c>
      <c r="J249" s="49" t="e">
        <f t="shared" si="7"/>
        <v>#N/A</v>
      </c>
      <c r="K249" s="51" t="e">
        <f>IF(G249="",NA(),IF(DistrictBySize[[#This Row],[DistrictGroupTitle]]=$N$2,IF($N$7="All Programs",I249,H249),NA()))</f>
        <v>#N/A</v>
      </c>
    </row>
    <row r="250" spans="1:11" x14ac:dyDescent="0.25">
      <c r="A250" s="1" t="s">
        <v>706</v>
      </c>
      <c r="B250" s="1" t="s">
        <v>707</v>
      </c>
      <c r="C250" s="1" t="s">
        <v>444</v>
      </c>
      <c r="D250" s="1" t="s">
        <v>200</v>
      </c>
      <c r="E250" s="1" t="s">
        <v>445</v>
      </c>
      <c r="F250">
        <v>1093.6500000000001</v>
      </c>
      <c r="G250" vm="219">
        <f t="shared" si="6"/>
        <v>539.51</v>
      </c>
      <c r="H25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Row],[DistTitle]]&amp;"]")/G250,"")</f>
        <v/>
      </c>
      <c r="I250" s="49">
        <f>IFERROR(CUBEVALUE("ThisWorkbookDataModel","[Measures].[Exp]","[Expenditures].[SchoolYear].["&amp;$N$6&amp;"]","[Expenditures].[DistTitle].["&amp;DistrictBySize[[#This Row],[DistTitle]]&amp;"]")/G250,"")</f>
        <v>24296.458360364039</v>
      </c>
      <c r="J250" s="49" t="e">
        <f t="shared" si="7"/>
        <v>#N/A</v>
      </c>
      <c r="K250" s="51" t="e">
        <f>IF(G250="",NA(),IF(DistrictBySize[[#This Row],[DistrictGroupTitle]]=$N$2,IF($N$7="All Programs",I250,H250),NA()))</f>
        <v>#N/A</v>
      </c>
    </row>
    <row r="251" spans="1:11" x14ac:dyDescent="0.25">
      <c r="A251" s="1" t="s">
        <v>706</v>
      </c>
      <c r="B251" s="1" t="s">
        <v>707</v>
      </c>
      <c r="C251" s="1" t="s">
        <v>372</v>
      </c>
      <c r="D251" s="1" t="s">
        <v>219</v>
      </c>
      <c r="E251" s="1" t="s">
        <v>373</v>
      </c>
      <c r="F251">
        <v>9191.2099999999991</v>
      </c>
      <c r="G251" vm="353">
        <f t="shared" si="6"/>
        <v>9165.81</v>
      </c>
      <c r="H25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Row],[DistTitle]]&amp;"]")/G251,"")</f>
        <v/>
      </c>
      <c r="I251" s="49">
        <f>IFERROR(CUBEVALUE("ThisWorkbookDataModel","[Measures].[Exp]","[Expenditures].[SchoolYear].["&amp;$N$6&amp;"]","[Expenditures].[DistTitle].["&amp;DistrictBySize[[#This Row],[DistTitle]]&amp;"]")/G251,"")</f>
        <v>18970.1738176986</v>
      </c>
      <c r="J251" s="49" t="e">
        <f t="shared" si="7"/>
        <v>#N/A</v>
      </c>
      <c r="K251" s="51" t="e">
        <f>IF(G251="",NA(),IF(DistrictBySize[[#This Row],[DistrictGroupTitle]]=$N$2,IF($N$7="All Programs",I251,H251),NA()))</f>
        <v>#N/A</v>
      </c>
    </row>
    <row r="252" spans="1:11" x14ac:dyDescent="0.25">
      <c r="A252" s="1" t="s">
        <v>706</v>
      </c>
      <c r="B252" s="1" t="s">
        <v>707</v>
      </c>
      <c r="C252" s="1" t="s">
        <v>310</v>
      </c>
      <c r="D252" s="1" t="s">
        <v>200</v>
      </c>
      <c r="E252" s="1" t="s">
        <v>311</v>
      </c>
      <c r="F252">
        <v>1184.8399999999999</v>
      </c>
      <c r="G252" vm="309">
        <f t="shared" si="6"/>
        <v>1155.5</v>
      </c>
      <c r="H25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Row],[DistTitle]]&amp;"]")/G252,"")</f>
        <v/>
      </c>
      <c r="I252" s="49">
        <f>IFERROR(CUBEVALUE("ThisWorkbookDataModel","[Measures].[Exp]","[Expenditures].[SchoolYear].["&amp;$N$6&amp;"]","[Expenditures].[DistTitle].["&amp;DistrictBySize[[#This Row],[DistTitle]]&amp;"]")/G252,"")</f>
        <v>18345.854547814797</v>
      </c>
      <c r="J252" s="49" t="e">
        <f t="shared" si="7"/>
        <v>#N/A</v>
      </c>
      <c r="K252" s="51" t="e">
        <f>IF(G252="",NA(),IF(DistrictBySize[[#This Row],[DistrictGroupTitle]]=$N$2,IF($N$7="All Programs",I252,H252),NA()))</f>
        <v>#N/A</v>
      </c>
    </row>
    <row r="253" spans="1:11" x14ac:dyDescent="0.25">
      <c r="A253" s="1" t="s">
        <v>706</v>
      </c>
      <c r="B253" s="1" t="s">
        <v>707</v>
      </c>
      <c r="C253" s="1" t="s">
        <v>106</v>
      </c>
      <c r="D253" s="1" t="s">
        <v>12</v>
      </c>
      <c r="E253" s="1" t="s">
        <v>107</v>
      </c>
      <c r="F253">
        <v>208.6</v>
      </c>
      <c r="G253" vm="380">
        <f t="shared" si="6"/>
        <v>213.4</v>
      </c>
      <c r="H25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Row],[DistTitle]]&amp;"]")/G253,"")</f>
        <v/>
      </c>
      <c r="I253" s="49">
        <f>IFERROR(CUBEVALUE("ThisWorkbookDataModel","[Measures].[Exp]","[Expenditures].[SchoolYear].["&amp;$N$6&amp;"]","[Expenditures].[DistTitle].["&amp;DistrictBySize[[#This Row],[DistTitle]]&amp;"]")/G253,"")</f>
        <v>19996.455342080597</v>
      </c>
      <c r="J253" s="49" t="e">
        <f t="shared" si="7"/>
        <v>#N/A</v>
      </c>
      <c r="K253" s="51" t="e">
        <f>IF(G253="",NA(),IF(DistrictBySize[[#This Row],[DistrictGroupTitle]]=$N$2,IF($N$7="All Programs",I253,H253),NA()))</f>
        <v>#N/A</v>
      </c>
    </row>
    <row r="254" spans="1:11" x14ac:dyDescent="0.25">
      <c r="A254" s="1" t="s">
        <v>706</v>
      </c>
      <c r="B254" s="1" t="s">
        <v>707</v>
      </c>
      <c r="C254" s="1" t="s">
        <v>532</v>
      </c>
      <c r="D254" s="1" t="s">
        <v>228</v>
      </c>
      <c r="E254" s="1" t="s">
        <v>533</v>
      </c>
      <c r="F254">
        <v>28808.63</v>
      </c>
      <c r="G254" vm="269">
        <f t="shared" si="6"/>
        <v>28627.32</v>
      </c>
      <c r="H25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Row],[DistTitle]]&amp;"]")/G254,"")</f>
        <v/>
      </c>
      <c r="I254" s="49">
        <f>IFERROR(CUBEVALUE("ThisWorkbookDataModel","[Measures].[Exp]","[Expenditures].[SchoolYear].["&amp;$N$6&amp;"]","[Expenditures].[DistTitle].["&amp;DistrictBySize[[#This Row],[DistTitle]]&amp;"]")/G254,"")</f>
        <v>19822.19385083899</v>
      </c>
      <c r="J254" s="49" t="e">
        <f t="shared" si="7"/>
        <v>#N/A</v>
      </c>
      <c r="K254" s="51" t="e">
        <f>IF(G254="",NA(),IF(DistrictBySize[[#This Row],[DistrictGroupTitle]]=$N$2,IF($N$7="All Programs",I254,H254),NA()))</f>
        <v>#N/A</v>
      </c>
    </row>
    <row r="255" spans="1:11" x14ac:dyDescent="0.25">
      <c r="A255" s="1" t="s">
        <v>706</v>
      </c>
      <c r="B255" s="1" t="s">
        <v>707</v>
      </c>
      <c r="C255" s="1" t="s">
        <v>560</v>
      </c>
      <c r="D255" s="1" t="s">
        <v>194</v>
      </c>
      <c r="E255" s="1" t="s">
        <v>561</v>
      </c>
      <c r="F255">
        <v>825.73</v>
      </c>
      <c r="G255" vm="132">
        <f t="shared" si="6"/>
        <v>761.33</v>
      </c>
      <c r="H25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Row],[DistTitle]]&amp;"]")/G255,"")</f>
        <v/>
      </c>
      <c r="I255" s="49">
        <f>IFERROR(CUBEVALUE("ThisWorkbookDataModel","[Measures].[Exp]","[Expenditures].[SchoolYear].["&amp;$N$6&amp;"]","[Expenditures].[DistTitle].["&amp;DistrictBySize[[#This Row],[DistTitle]]&amp;"]")/G255,"")</f>
        <v>17730.42650361867</v>
      </c>
      <c r="J255" s="49" t="e">
        <f t="shared" si="7"/>
        <v>#N/A</v>
      </c>
      <c r="K255" s="51" t="e">
        <f>IF(G255="",NA(),IF(DistrictBySize[[#This Row],[DistrictGroupTitle]]=$N$2,IF($N$7="All Programs",I255,H255),NA()))</f>
        <v>#N/A</v>
      </c>
    </row>
    <row r="256" spans="1:11" x14ac:dyDescent="0.25">
      <c r="A256" s="1" t="s">
        <v>706</v>
      </c>
      <c r="B256" s="1" t="s">
        <v>707</v>
      </c>
      <c r="C256" s="1" t="s">
        <v>416</v>
      </c>
      <c r="D256" s="1" t="s">
        <v>183</v>
      </c>
      <c r="E256" s="1" t="s">
        <v>417</v>
      </c>
      <c r="F256">
        <v>48.08</v>
      </c>
      <c r="G256" vm="120">
        <f t="shared" si="6"/>
        <v>61.3</v>
      </c>
      <c r="H25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Row],[DistTitle]]&amp;"]")/G256,"")</f>
        <v/>
      </c>
      <c r="I256" s="49">
        <f>IFERROR(CUBEVALUE("ThisWorkbookDataModel","[Measures].[Exp]","[Expenditures].[SchoolYear].["&amp;$N$6&amp;"]","[Expenditures].[DistTitle].["&amp;DistrictBySize[[#This Row],[DistTitle]]&amp;"]")/G256,"")</f>
        <v>45439.621859706371</v>
      </c>
      <c r="J256" s="49" t="e">
        <f t="shared" si="7"/>
        <v>#N/A</v>
      </c>
      <c r="K256" s="51" t="e">
        <f>IF(G256="",NA(),IF(DistrictBySize[[#This Row],[DistrictGroupTitle]]=$N$2,IF($N$7="All Programs",I256,H256),NA()))</f>
        <v>#N/A</v>
      </c>
    </row>
    <row r="257" spans="1:11" x14ac:dyDescent="0.25">
      <c r="A257" s="1" t="s">
        <v>706</v>
      </c>
      <c r="B257" s="1" t="s">
        <v>707</v>
      </c>
      <c r="C257" s="1" t="s">
        <v>176</v>
      </c>
      <c r="D257" s="1" t="s">
        <v>12</v>
      </c>
      <c r="E257" s="1" t="s">
        <v>177</v>
      </c>
      <c r="F257">
        <v>151.61000000000001</v>
      </c>
      <c r="G257" vm="147">
        <f t="shared" si="6"/>
        <v>132.41</v>
      </c>
      <c r="H25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Row],[DistTitle]]&amp;"]")/G257,"")</f>
        <v/>
      </c>
      <c r="I257" s="49">
        <f>IFERROR(CUBEVALUE("ThisWorkbookDataModel","[Measures].[Exp]","[Expenditures].[SchoolYear].["&amp;$N$6&amp;"]","[Expenditures].[DistTitle].["&amp;DistrictBySize[[#This Row],[DistTitle]]&amp;"]")/G257,"")</f>
        <v>31090.788157994113</v>
      </c>
      <c r="J257" s="49" t="e">
        <f t="shared" si="7"/>
        <v>#N/A</v>
      </c>
      <c r="K257" s="51" t="e">
        <f>IF(G257="",NA(),IF(DistrictBySize[[#This Row],[DistrictGroupTitle]]=$N$2,IF($N$7="All Programs",I257,H257),NA()))</f>
        <v>#N/A</v>
      </c>
    </row>
    <row r="258" spans="1:11" x14ac:dyDescent="0.25">
      <c r="A258" s="1" t="s">
        <v>706</v>
      </c>
      <c r="B258" s="1" t="s">
        <v>707</v>
      </c>
      <c r="C258" s="1" t="s">
        <v>530</v>
      </c>
      <c r="D258" s="1" t="s">
        <v>188</v>
      </c>
      <c r="E258" s="1" t="s">
        <v>531</v>
      </c>
      <c r="F258">
        <v>4804.1400000000003</v>
      </c>
      <c r="G258" vm="299">
        <f t="shared" ref="G258:G320" si="8">IFERROR(CUBEVALUE("ThisWorkbookDataModel","[Measures].[Enr]","[Enrollment].[SchoolYear].["&amp;$N$6&amp;"]","[Enrollment].[DistTitle].["&amp;E258&amp;"]"),"")</f>
        <v>4739.07</v>
      </c>
      <c r="H25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Row],[DistTitle]]&amp;"]")/G258,"")</f>
        <v/>
      </c>
      <c r="I258" s="49">
        <f>IFERROR(CUBEVALUE("ThisWorkbookDataModel","[Measures].[Exp]","[Expenditures].[SchoolYear].["&amp;$N$6&amp;"]","[Expenditures].[DistTitle].["&amp;DistrictBySize[[#This Row],[DistTitle]]&amp;"]")/G258,"")</f>
        <v>18655.653094383499</v>
      </c>
      <c r="J258" s="49" vm="299">
        <f t="shared" ref="J258:J321" si="9">IF(ISNA(K258),NA(),G258)</f>
        <v>4739.07</v>
      </c>
      <c r="K258" s="51">
        <f>IF(G258="",NA(),IF(DistrictBySize[[#This Row],[DistrictGroupTitle]]=$N$2,IF($N$7="All Programs",I258,H258),NA()))</f>
        <v>18655.653094383499</v>
      </c>
    </row>
    <row r="259" spans="1:11" x14ac:dyDescent="0.25">
      <c r="A259" s="1" t="s">
        <v>706</v>
      </c>
      <c r="B259" s="1" t="s">
        <v>707</v>
      </c>
      <c r="C259" s="1" t="s">
        <v>274</v>
      </c>
      <c r="D259" s="1" t="s">
        <v>183</v>
      </c>
      <c r="E259" s="1" t="s">
        <v>275</v>
      </c>
      <c r="F259">
        <v>13</v>
      </c>
      <c r="G259" vm="163">
        <f t="shared" si="8"/>
        <v>10.4</v>
      </c>
      <c r="H25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Row],[DistTitle]]&amp;"]")/G259,"")</f>
        <v/>
      </c>
      <c r="I259" s="49">
        <f>IFERROR(CUBEVALUE("ThisWorkbookDataModel","[Measures].[Exp]","[Expenditures].[SchoolYear].["&amp;$N$6&amp;"]","[Expenditures].[DistTitle].["&amp;DistrictBySize[[#This Row],[DistTitle]]&amp;"]")/G259,"")</f>
        <v>47239.650961538457</v>
      </c>
      <c r="J259" s="49" t="e">
        <f t="shared" si="9"/>
        <v>#N/A</v>
      </c>
      <c r="K259" s="51" t="e">
        <f>IF(G259="",NA(),IF(DistrictBySize[[#This Row],[DistrictGroupTitle]]=$N$2,IF($N$7="All Programs",I259,H259),NA()))</f>
        <v>#N/A</v>
      </c>
    </row>
    <row r="260" spans="1:11" x14ac:dyDescent="0.25">
      <c r="A260" s="1" t="s">
        <v>706</v>
      </c>
      <c r="B260" s="1" t="s">
        <v>707</v>
      </c>
      <c r="C260" s="1" t="s">
        <v>246</v>
      </c>
      <c r="D260" s="1" t="s">
        <v>194</v>
      </c>
      <c r="E260" s="1" t="s">
        <v>247</v>
      </c>
      <c r="F260">
        <v>758.94</v>
      </c>
      <c r="G260" vm="408">
        <f t="shared" si="8"/>
        <v>751.38</v>
      </c>
      <c r="H26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Row],[DistTitle]]&amp;"]")/G260,"")</f>
        <v/>
      </c>
      <c r="I260" s="49">
        <f>IFERROR(CUBEVALUE("ThisWorkbookDataModel","[Measures].[Exp]","[Expenditures].[SchoolYear].["&amp;$N$6&amp;"]","[Expenditures].[DistTitle].["&amp;DistrictBySize[[#This Row],[DistTitle]]&amp;"]")/G260,"")</f>
        <v>11130.208962176263</v>
      </c>
      <c r="J260" s="49" t="e">
        <f t="shared" si="9"/>
        <v>#N/A</v>
      </c>
      <c r="K260" s="51" t="e">
        <f>IF(G260="",NA(),IF(DistrictBySize[[#This Row],[DistrictGroupTitle]]=$N$2,IF($N$7="All Programs",I260,H260),NA()))</f>
        <v>#N/A</v>
      </c>
    </row>
    <row r="261" spans="1:11" x14ac:dyDescent="0.25">
      <c r="A261" s="1" t="s">
        <v>706</v>
      </c>
      <c r="B261" s="1" t="s">
        <v>707</v>
      </c>
      <c r="C261" s="1" t="s">
        <v>210</v>
      </c>
      <c r="D261" s="1" t="s">
        <v>183</v>
      </c>
      <c r="E261" s="1" t="s">
        <v>211</v>
      </c>
      <c r="F261">
        <v>11.39</v>
      </c>
      <c r="G261" vm="376">
        <f t="shared" si="8"/>
        <v>10.36</v>
      </c>
      <c r="H26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Row],[DistTitle]]&amp;"]")/G261,"")</f>
        <v/>
      </c>
      <c r="I261" s="49">
        <f>IFERROR(CUBEVALUE("ThisWorkbookDataModel","[Measures].[Exp]","[Expenditures].[SchoolYear].["&amp;$N$6&amp;"]","[Expenditures].[DistTitle].["&amp;DistrictBySize[[#This Row],[DistTitle]]&amp;"]")/G261,"")</f>
        <v>39702.536679536679</v>
      </c>
      <c r="J261" s="49" t="e">
        <f t="shared" si="9"/>
        <v>#N/A</v>
      </c>
      <c r="K261" s="51" t="e">
        <f>IF(G261="",NA(),IF(DistrictBySize[[#This Row],[DistrictGroupTitle]]=$N$2,IF($N$7="All Programs",I261,H261),NA()))</f>
        <v>#N/A</v>
      </c>
    </row>
    <row r="262" spans="1:11" x14ac:dyDescent="0.25">
      <c r="A262" s="1" t="s">
        <v>706</v>
      </c>
      <c r="B262" s="1" t="s">
        <v>707</v>
      </c>
      <c r="C262" s="1" t="s">
        <v>450</v>
      </c>
      <c r="D262" s="1" t="s">
        <v>191</v>
      </c>
      <c r="E262" s="1" t="s">
        <v>451</v>
      </c>
      <c r="F262">
        <v>2997.88</v>
      </c>
      <c r="G262" vm="378">
        <f t="shared" si="8"/>
        <v>3001.65</v>
      </c>
      <c r="H26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Row],[DistTitle]]&amp;"]")/G262,"")</f>
        <v/>
      </c>
      <c r="I262" s="49">
        <f>IFERROR(CUBEVALUE("ThisWorkbookDataModel","[Measures].[Exp]","[Expenditures].[SchoolYear].["&amp;$N$6&amp;"]","[Expenditures].[DistTitle].["&amp;DistrictBySize[[#This Row],[DistTitle]]&amp;"]")/G262,"")</f>
        <v>16788.211886795594</v>
      </c>
      <c r="J262" s="49" t="e">
        <f t="shared" si="9"/>
        <v>#N/A</v>
      </c>
      <c r="K262" s="51" t="e">
        <f>IF(G262="",NA(),IF(DistrictBySize[[#This Row],[DistrictGroupTitle]]=$N$2,IF($N$7="All Programs",I262,H262),NA()))</f>
        <v>#N/A</v>
      </c>
    </row>
    <row r="263" spans="1:11" x14ac:dyDescent="0.25">
      <c r="A263" s="1" t="s">
        <v>706</v>
      </c>
      <c r="B263" s="1" t="s">
        <v>707</v>
      </c>
      <c r="C263" s="1" t="s">
        <v>626</v>
      </c>
      <c r="D263" s="1" t="s">
        <v>183</v>
      </c>
      <c r="E263" s="1" t="s">
        <v>627</v>
      </c>
      <c r="F263">
        <v>30.2</v>
      </c>
      <c r="G263" vm="203">
        <f t="shared" si="8"/>
        <v>30.3</v>
      </c>
      <c r="H26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Row],[DistTitle]]&amp;"]")/G263,"")</f>
        <v/>
      </c>
      <c r="I263" s="49">
        <f>IFERROR(CUBEVALUE("ThisWorkbookDataModel","[Measures].[Exp]","[Expenditures].[SchoolYear].["&amp;$N$6&amp;"]","[Expenditures].[DistTitle].["&amp;DistrictBySize[[#This Row],[DistTitle]]&amp;"]")/G263,"")</f>
        <v>32779.894719471944</v>
      </c>
      <c r="J263" s="49" t="e">
        <f t="shared" si="9"/>
        <v>#N/A</v>
      </c>
      <c r="K263" s="51" t="e">
        <f>IF(G263="",NA(),IF(DistrictBySize[[#This Row],[DistrictGroupTitle]]=$N$2,IF($N$7="All Programs",I263,H263),NA()))</f>
        <v>#N/A</v>
      </c>
    </row>
    <row r="264" spans="1:11" x14ac:dyDescent="0.25">
      <c r="A264" s="1" t="s">
        <v>706</v>
      </c>
      <c r="B264" s="1" t="s">
        <v>707</v>
      </c>
      <c r="C264" s="1" t="s">
        <v>504</v>
      </c>
      <c r="D264" s="1" t="s">
        <v>194</v>
      </c>
      <c r="E264" s="1" t="s">
        <v>505</v>
      </c>
      <c r="F264">
        <v>745.61</v>
      </c>
      <c r="G264" vm="296">
        <f t="shared" si="8"/>
        <v>794.99</v>
      </c>
      <c r="H26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Row],[DistTitle]]&amp;"]")/G264,"")</f>
        <v/>
      </c>
      <c r="I264" s="49">
        <f>IFERROR(CUBEVALUE("ThisWorkbookDataModel","[Measures].[Exp]","[Expenditures].[SchoolYear].["&amp;$N$6&amp;"]","[Expenditures].[DistTitle].["&amp;DistrictBySize[[#This Row],[DistTitle]]&amp;"]")/G264,"")</f>
        <v>20155.512710851712</v>
      </c>
      <c r="J264" s="49" t="e">
        <f t="shared" si="9"/>
        <v>#N/A</v>
      </c>
      <c r="K264" s="51" t="e">
        <f>IF(G264="",NA(),IF(DistrictBySize[[#This Row],[DistrictGroupTitle]]=$N$2,IF($N$7="All Programs",I264,H264),NA()))</f>
        <v>#N/A</v>
      </c>
    </row>
    <row r="265" spans="1:11" x14ac:dyDescent="0.25">
      <c r="A265" s="1" t="s">
        <v>706</v>
      </c>
      <c r="B265" s="1" t="s">
        <v>707</v>
      </c>
      <c r="C265" s="1" t="s">
        <v>526</v>
      </c>
      <c r="D265" s="1" t="s">
        <v>191</v>
      </c>
      <c r="E265" s="1" t="s">
        <v>527</v>
      </c>
      <c r="F265">
        <v>2149.48</v>
      </c>
      <c r="G265" vm="361">
        <f t="shared" si="8"/>
        <v>2044.5</v>
      </c>
      <c r="H26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Row],[DistTitle]]&amp;"]")/G265,"")</f>
        <v/>
      </c>
      <c r="I265" s="49">
        <f>IFERROR(CUBEVALUE("ThisWorkbookDataModel","[Measures].[Exp]","[Expenditures].[SchoolYear].["&amp;$N$6&amp;"]","[Expenditures].[DistTitle].["&amp;DistrictBySize[[#This Row],[DistTitle]]&amp;"]")/G265,"")</f>
        <v>19078.891440449988</v>
      </c>
      <c r="J265" s="49" t="e">
        <f t="shared" si="9"/>
        <v>#N/A</v>
      </c>
      <c r="K265" s="51" t="e">
        <f>IF(G265="",NA(),IF(DistrictBySize[[#This Row],[DistrictGroupTitle]]=$N$2,IF($N$7="All Programs",I265,H265),NA()))</f>
        <v>#N/A</v>
      </c>
    </row>
    <row r="266" spans="1:11" x14ac:dyDescent="0.25">
      <c r="A266" s="1" t="s">
        <v>706</v>
      </c>
      <c r="B266" s="1" t="s">
        <v>707</v>
      </c>
      <c r="C266" s="1" t="s">
        <v>362</v>
      </c>
      <c r="D266" s="1" t="s">
        <v>194</v>
      </c>
      <c r="E266" s="1" t="s">
        <v>363</v>
      </c>
      <c r="F266">
        <v>571.22</v>
      </c>
      <c r="G266" vm="133">
        <f t="shared" si="8"/>
        <v>534.36</v>
      </c>
      <c r="H26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Row],[DistTitle]]&amp;"]")/G266,"")</f>
        <v/>
      </c>
      <c r="I266" s="49">
        <f>IFERROR(CUBEVALUE("ThisWorkbookDataModel","[Measures].[Exp]","[Expenditures].[SchoolYear].["&amp;$N$6&amp;"]","[Expenditures].[DistTitle].["&amp;DistrictBySize[[#This Row],[DistTitle]]&amp;"]")/G266,"")</f>
        <v>18773.078972977019</v>
      </c>
      <c r="J266" s="49" t="e">
        <f t="shared" si="9"/>
        <v>#N/A</v>
      </c>
      <c r="K266" s="51" t="e">
        <f>IF(G266="",NA(),IF(DistrictBySize[[#This Row],[DistrictGroupTitle]]=$N$2,IF($N$7="All Programs",I266,H266),NA()))</f>
        <v>#N/A</v>
      </c>
    </row>
    <row r="267" spans="1:11" x14ac:dyDescent="0.25">
      <c r="A267" s="1" t="s">
        <v>706</v>
      </c>
      <c r="B267" s="1" t="s">
        <v>707</v>
      </c>
      <c r="C267" s="1" t="s">
        <v>134</v>
      </c>
      <c r="D267" s="1" t="s">
        <v>12</v>
      </c>
      <c r="E267" s="1" t="s">
        <v>135</v>
      </c>
      <c r="F267">
        <v>107.4</v>
      </c>
      <c r="G267" vm="157">
        <f t="shared" si="8"/>
        <v>153.19999999999999</v>
      </c>
      <c r="H26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Row],[DistTitle]]&amp;"]")/G267,"")</f>
        <v/>
      </c>
      <c r="I267" s="49">
        <f>IFERROR(CUBEVALUE("ThisWorkbookDataModel","[Measures].[Exp]","[Expenditures].[SchoolYear].["&amp;$N$6&amp;"]","[Expenditures].[DistTitle].["&amp;DistrictBySize[[#This Row],[DistTitle]]&amp;"]")/G267,"")</f>
        <v>22728.803263707574</v>
      </c>
      <c r="J267" s="49" t="e">
        <f t="shared" si="9"/>
        <v>#N/A</v>
      </c>
      <c r="K267" s="51" t="e">
        <f>IF(G267="",NA(),IF(DistrictBySize[[#This Row],[DistrictGroupTitle]]=$N$2,IF($N$7="All Programs",I267,H267),NA()))</f>
        <v>#N/A</v>
      </c>
    </row>
    <row r="268" spans="1:11" x14ac:dyDescent="0.25">
      <c r="A268" s="1" t="s">
        <v>706</v>
      </c>
      <c r="B268" s="1" t="s">
        <v>707</v>
      </c>
      <c r="C268" s="1" t="s">
        <v>64</v>
      </c>
      <c r="D268" s="1" t="s">
        <v>12</v>
      </c>
      <c r="E268" s="1" t="s">
        <v>65</v>
      </c>
      <c r="F268">
        <v>216.25</v>
      </c>
      <c r="G268" vm="404">
        <f t="shared" si="8"/>
        <v>221.85</v>
      </c>
      <c r="H26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Row],[DistTitle]]&amp;"]")/G268,"")</f>
        <v/>
      </c>
      <c r="I268" s="49">
        <f>IFERROR(CUBEVALUE("ThisWorkbookDataModel","[Measures].[Exp]","[Expenditures].[SchoolYear].["&amp;$N$6&amp;"]","[Expenditures].[DistTitle].["&amp;DistrictBySize[[#This Row],[DistTitle]]&amp;"]")/G268,"")</f>
        <v>20963.567455487941</v>
      </c>
      <c r="J268" s="49" t="e">
        <f t="shared" si="9"/>
        <v>#N/A</v>
      </c>
      <c r="K268" s="51" t="e">
        <f>IF(G268="",NA(),IF(DistrictBySize[[#This Row],[DistrictGroupTitle]]=$N$2,IF($N$7="All Programs",I268,H268),NA()))</f>
        <v>#N/A</v>
      </c>
    </row>
    <row r="269" spans="1:11" x14ac:dyDescent="0.25">
      <c r="A269" s="1" t="s">
        <v>706</v>
      </c>
      <c r="B269" s="1" t="s">
        <v>707</v>
      </c>
      <c r="C269" s="1" t="s">
        <v>572</v>
      </c>
      <c r="D269" s="1" t="s">
        <v>183</v>
      </c>
      <c r="E269" s="1" t="s">
        <v>573</v>
      </c>
      <c r="F269">
        <v>96.3</v>
      </c>
      <c r="G269" vm="321">
        <f t="shared" si="8"/>
        <v>82</v>
      </c>
      <c r="H26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Row],[DistTitle]]&amp;"]")/G269,"")</f>
        <v/>
      </c>
      <c r="I269" s="49">
        <f>IFERROR(CUBEVALUE("ThisWorkbookDataModel","[Measures].[Exp]","[Expenditures].[SchoolYear].["&amp;$N$6&amp;"]","[Expenditures].[DistTitle].["&amp;DistrictBySize[[#This Row],[DistTitle]]&amp;"]")/G269,"")</f>
        <v>17440.69682926829</v>
      </c>
      <c r="J269" s="49" t="e">
        <f t="shared" si="9"/>
        <v>#N/A</v>
      </c>
      <c r="K269" s="51" t="e">
        <f>IF(G269="",NA(),IF(DistrictBySize[[#This Row],[DistrictGroupTitle]]=$N$2,IF($N$7="All Programs",I269,H269),NA()))</f>
        <v>#N/A</v>
      </c>
    </row>
    <row r="270" spans="1:11" x14ac:dyDescent="0.25">
      <c r="A270" s="1" t="s">
        <v>706</v>
      </c>
      <c r="B270" s="1" t="s">
        <v>707</v>
      </c>
      <c r="C270" s="1" t="s">
        <v>458</v>
      </c>
      <c r="D270" s="1" t="s">
        <v>197</v>
      </c>
      <c r="E270" s="1" t="s">
        <v>459</v>
      </c>
      <c r="F270">
        <v>10488.47</v>
      </c>
      <c r="G270" vm="128">
        <f t="shared" si="8"/>
        <v>10311.99</v>
      </c>
      <c r="H27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Row],[DistTitle]]&amp;"]")/G270,"")</f>
        <v/>
      </c>
      <c r="I270" s="49">
        <f>IFERROR(CUBEVALUE("ThisWorkbookDataModel","[Measures].[Exp]","[Expenditures].[SchoolYear].["&amp;$N$6&amp;"]","[Expenditures].[DistTitle].["&amp;DistrictBySize[[#This Row],[DistTitle]]&amp;"]")/G270,"")</f>
        <v>16996.861399206166</v>
      </c>
      <c r="J270" s="49" t="e">
        <f t="shared" si="9"/>
        <v>#N/A</v>
      </c>
      <c r="K270" s="51" t="e">
        <f>IF(G270="",NA(),IF(DistrictBySize[[#This Row],[DistrictGroupTitle]]=$N$2,IF($N$7="All Programs",I270,H270),NA()))</f>
        <v>#N/A</v>
      </c>
    </row>
    <row r="271" spans="1:11" x14ac:dyDescent="0.25">
      <c r="A271" s="1" t="s">
        <v>706</v>
      </c>
      <c r="B271" s="1" t="s">
        <v>707</v>
      </c>
      <c r="C271" s="1" t="s">
        <v>644</v>
      </c>
      <c r="D271" s="1" t="s">
        <v>219</v>
      </c>
      <c r="E271" s="1" t="s">
        <v>645</v>
      </c>
      <c r="F271">
        <v>6011.59</v>
      </c>
      <c r="G271" vm="106">
        <f t="shared" si="8"/>
        <v>6126.41</v>
      </c>
      <c r="H27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Row],[DistTitle]]&amp;"]")/G271,"")</f>
        <v/>
      </c>
      <c r="I271" s="49">
        <f>IFERROR(CUBEVALUE("ThisWorkbookDataModel","[Measures].[Exp]","[Expenditures].[SchoolYear].["&amp;$N$6&amp;"]","[Expenditures].[DistTitle].["&amp;DistrictBySize[[#This Row],[DistTitle]]&amp;"]")/G271,"")</f>
        <v>19068.971005858242</v>
      </c>
      <c r="J271" s="49" t="e">
        <f t="shared" si="9"/>
        <v>#N/A</v>
      </c>
      <c r="K271" s="51" t="e">
        <f>IF(G271="",NA(),IF(DistrictBySize[[#This Row],[DistrictGroupTitle]]=$N$2,IF($N$7="All Programs",I271,H271),NA()))</f>
        <v>#N/A</v>
      </c>
    </row>
    <row r="272" spans="1:11" x14ac:dyDescent="0.25">
      <c r="A272" s="1" t="s">
        <v>706</v>
      </c>
      <c r="B272" s="1" t="s">
        <v>707</v>
      </c>
      <c r="C272" s="1" t="s">
        <v>374</v>
      </c>
      <c r="D272" s="1" t="s">
        <v>183</v>
      </c>
      <c r="E272" s="1" t="s">
        <v>375</v>
      </c>
      <c r="F272">
        <v>76.77</v>
      </c>
      <c r="G272" vm="94">
        <f t="shared" si="8"/>
        <v>74.760000000000005</v>
      </c>
      <c r="H27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Row],[DistTitle]]&amp;"]")/G272,"")</f>
        <v/>
      </c>
      <c r="I272" s="49">
        <f>IFERROR(CUBEVALUE("ThisWorkbookDataModel","[Measures].[Exp]","[Expenditures].[SchoolYear].["&amp;$N$6&amp;"]","[Expenditures].[DistTitle].["&amp;DistrictBySize[[#This Row],[DistTitle]]&amp;"]")/G272,"")</f>
        <v>38363.174692348846</v>
      </c>
      <c r="J272" s="49" t="e">
        <f t="shared" si="9"/>
        <v>#N/A</v>
      </c>
      <c r="K272" s="51" t="e">
        <f>IF(G272="",NA(),IF(DistrictBySize[[#This Row],[DistrictGroupTitle]]=$N$2,IF($N$7="All Programs",I272,H272),NA()))</f>
        <v>#N/A</v>
      </c>
    </row>
    <row r="273" spans="1:11" x14ac:dyDescent="0.25">
      <c r="A273" s="1" t="s">
        <v>706</v>
      </c>
      <c r="B273" s="1" t="s">
        <v>707</v>
      </c>
      <c r="C273" s="1" t="s">
        <v>454</v>
      </c>
      <c r="D273" s="1" t="s">
        <v>228</v>
      </c>
      <c r="E273" s="1" t="s">
        <v>455</v>
      </c>
      <c r="F273">
        <v>27741.919999999998</v>
      </c>
      <c r="G273" vm="282">
        <f t="shared" si="8"/>
        <v>27085.31</v>
      </c>
      <c r="H27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Row],[DistTitle]]&amp;"]")/G273,"")</f>
        <v/>
      </c>
      <c r="I273" s="49">
        <f>IFERROR(CUBEVALUE("ThisWorkbookDataModel","[Measures].[Exp]","[Expenditures].[SchoolYear].["&amp;$N$6&amp;"]","[Expenditures].[DistTitle].["&amp;DistrictBySize[[#This Row],[DistTitle]]&amp;"]")/G273,"")</f>
        <v>20719.637260566702</v>
      </c>
      <c r="J273" s="49" t="e">
        <f t="shared" si="9"/>
        <v>#N/A</v>
      </c>
      <c r="K273" s="51" t="e">
        <f>IF(G273="",NA(),IF(DistrictBySize[[#This Row],[DistrictGroupTitle]]=$N$2,IF($N$7="All Programs",I273,H273),NA()))</f>
        <v>#N/A</v>
      </c>
    </row>
    <row r="274" spans="1:11" x14ac:dyDescent="0.25">
      <c r="A274" s="1" t="s">
        <v>706</v>
      </c>
      <c r="B274" s="1" t="s">
        <v>707</v>
      </c>
      <c r="C274" s="1" t="s">
        <v>54</v>
      </c>
      <c r="D274" s="1" t="s">
        <v>12</v>
      </c>
      <c r="E274" s="1" t="s">
        <v>55</v>
      </c>
      <c r="F274">
        <v>189.5</v>
      </c>
      <c r="G274" vm="316">
        <f t="shared" si="8"/>
        <v>184.49</v>
      </c>
      <c r="H27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Row],[DistTitle]]&amp;"]")/G274,"")</f>
        <v/>
      </c>
      <c r="I274" s="49">
        <f>IFERROR(CUBEVALUE("ThisWorkbookDataModel","[Measures].[Exp]","[Expenditures].[SchoolYear].["&amp;$N$6&amp;"]","[Expenditures].[DistTitle].["&amp;DistrictBySize[[#This Row],[DistTitle]]&amp;"]")/G274,"")</f>
        <v>36570.501870020053</v>
      </c>
      <c r="J274" s="49" t="e">
        <f t="shared" si="9"/>
        <v>#N/A</v>
      </c>
      <c r="K274" s="51" t="e">
        <f>IF(G274="",NA(),IF(DistrictBySize[[#This Row],[DistrictGroupTitle]]=$N$2,IF($N$7="All Programs",I274,H274),NA()))</f>
        <v>#N/A</v>
      </c>
    </row>
    <row r="275" spans="1:11" x14ac:dyDescent="0.25">
      <c r="A275" s="1" t="s">
        <v>706</v>
      </c>
      <c r="B275" s="1" t="s">
        <v>707</v>
      </c>
      <c r="C275" s="1" t="s">
        <v>346</v>
      </c>
      <c r="D275" s="1" t="s">
        <v>219</v>
      </c>
      <c r="E275" s="1" t="s">
        <v>347</v>
      </c>
      <c r="F275">
        <v>8997.61</v>
      </c>
      <c r="G275" vm="136">
        <f t="shared" si="8"/>
        <v>8950.14</v>
      </c>
      <c r="H27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Row],[DistTitle]]&amp;"]")/G275,"")</f>
        <v/>
      </c>
      <c r="I275" s="49">
        <f>IFERROR(CUBEVALUE("ThisWorkbookDataModel","[Measures].[Exp]","[Expenditures].[SchoolYear].["&amp;$N$6&amp;"]","[Expenditures].[DistTitle].["&amp;DistrictBySize[[#This Row],[DistTitle]]&amp;"]")/G275,"")</f>
        <v>18201.743192843915</v>
      </c>
      <c r="J275" s="49" t="e">
        <f t="shared" si="9"/>
        <v>#N/A</v>
      </c>
      <c r="K275" s="51" t="e">
        <f>IF(G275="",NA(),IF(DistrictBySize[[#This Row],[DistrictGroupTitle]]=$N$2,IF($N$7="All Programs",I275,H275),NA()))</f>
        <v>#N/A</v>
      </c>
    </row>
    <row r="276" spans="1:11" x14ac:dyDescent="0.25">
      <c r="A276" s="1" t="s">
        <v>706</v>
      </c>
      <c r="B276" s="1" t="s">
        <v>707</v>
      </c>
      <c r="C276" s="1" t="s">
        <v>166</v>
      </c>
      <c r="D276" s="1" t="s">
        <v>12</v>
      </c>
      <c r="E276" s="1" t="s">
        <v>167</v>
      </c>
      <c r="F276">
        <v>196.32</v>
      </c>
      <c r="G276" vm="293">
        <f t="shared" si="8"/>
        <v>196.94</v>
      </c>
      <c r="H27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Row],[DistTitle]]&amp;"]")/G276,"")</f>
        <v/>
      </c>
      <c r="I276" s="49">
        <f>IFERROR(CUBEVALUE("ThisWorkbookDataModel","[Measures].[Exp]","[Expenditures].[SchoolYear].["&amp;$N$6&amp;"]","[Expenditures].[DistTitle].["&amp;DistrictBySize[[#This Row],[DistTitle]]&amp;"]")/G276,"")</f>
        <v>23736.168426932061</v>
      </c>
      <c r="J276" s="49" t="e">
        <f t="shared" si="9"/>
        <v>#N/A</v>
      </c>
      <c r="K276" s="51" t="e">
        <f>IF(G276="",NA(),IF(DistrictBySize[[#This Row],[DistrictGroupTitle]]=$N$2,IF($N$7="All Programs",I276,H276),NA()))</f>
        <v>#N/A</v>
      </c>
    </row>
    <row r="277" spans="1:11" x14ac:dyDescent="0.25">
      <c r="A277" s="1" t="s">
        <v>706</v>
      </c>
      <c r="B277" s="1" t="s">
        <v>707</v>
      </c>
      <c r="C277" s="1" t="s">
        <v>592</v>
      </c>
      <c r="D277" s="1" t="s">
        <v>200</v>
      </c>
      <c r="E277" s="1" t="s">
        <v>593</v>
      </c>
      <c r="F277">
        <v>1263.17</v>
      </c>
      <c r="G277" vm="275">
        <f t="shared" si="8"/>
        <v>1250.43</v>
      </c>
      <c r="H27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Row],[DistTitle]]&amp;"]")/G277,"")</f>
        <v/>
      </c>
      <c r="I277" s="49">
        <f>IFERROR(CUBEVALUE("ThisWorkbookDataModel","[Measures].[Exp]","[Expenditures].[SchoolYear].["&amp;$N$6&amp;"]","[Expenditures].[DistTitle].["&amp;DistrictBySize[[#This Row],[DistTitle]]&amp;"]")/G277,"")</f>
        <v>18312.811664787314</v>
      </c>
      <c r="J277" s="49" t="e">
        <f t="shared" si="9"/>
        <v>#N/A</v>
      </c>
      <c r="K277" s="51" t="e">
        <f>IF(G277="",NA(),IF(DistrictBySize[[#This Row],[DistrictGroupTitle]]=$N$2,IF($N$7="All Programs",I277,H277),NA()))</f>
        <v>#N/A</v>
      </c>
    </row>
    <row r="278" spans="1:11" x14ac:dyDescent="0.25">
      <c r="A278" s="1" t="s">
        <v>706</v>
      </c>
      <c r="B278" s="1" t="s">
        <v>707</v>
      </c>
      <c r="C278" s="1" t="s">
        <v>80</v>
      </c>
      <c r="D278" s="1" t="s">
        <v>12</v>
      </c>
      <c r="E278" s="1" t="s">
        <v>81</v>
      </c>
      <c r="F278">
        <v>249.3</v>
      </c>
      <c r="G278" vm="201">
        <f t="shared" si="8"/>
        <v>257.3</v>
      </c>
      <c r="H27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Row],[DistTitle]]&amp;"]")/G278,"")</f>
        <v/>
      </c>
      <c r="I278" s="49">
        <f>IFERROR(CUBEVALUE("ThisWorkbookDataModel","[Measures].[Exp]","[Expenditures].[SchoolYear].["&amp;$N$6&amp;"]","[Expenditures].[DistTitle].["&amp;DistrictBySize[[#This Row],[DistTitle]]&amp;"]")/G278,"")</f>
        <v>22492.374893120868</v>
      </c>
      <c r="J278" s="49" t="e">
        <f t="shared" si="9"/>
        <v>#N/A</v>
      </c>
      <c r="K278" s="51" t="e">
        <f>IF(G278="",NA(),IF(DistrictBySize[[#This Row],[DistrictGroupTitle]]=$N$2,IF($N$7="All Programs",I278,H278),NA()))</f>
        <v>#N/A</v>
      </c>
    </row>
    <row r="279" spans="1:11" x14ac:dyDescent="0.25">
      <c r="A279" s="1" t="s">
        <v>706</v>
      </c>
      <c r="B279" s="1" t="s">
        <v>707</v>
      </c>
      <c r="C279" s="1" t="s">
        <v>408</v>
      </c>
      <c r="D279" s="1" t="s">
        <v>194</v>
      </c>
      <c r="E279" s="1" t="s">
        <v>409</v>
      </c>
      <c r="F279">
        <v>912.32</v>
      </c>
      <c r="G279" vm="407">
        <f t="shared" si="8"/>
        <v>851.32</v>
      </c>
      <c r="H27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Row],[DistTitle]]&amp;"]")/G279,"")</f>
        <v/>
      </c>
      <c r="I279" s="49">
        <f>IFERROR(CUBEVALUE("ThisWorkbookDataModel","[Measures].[Exp]","[Expenditures].[SchoolYear].["&amp;$N$6&amp;"]","[Expenditures].[DistTitle].["&amp;DistrictBySize[[#This Row],[DistTitle]]&amp;"]")/G279,"")</f>
        <v>17107.024808532631</v>
      </c>
      <c r="J279" s="49" t="e">
        <f t="shared" si="9"/>
        <v>#N/A</v>
      </c>
      <c r="K279" s="51" t="e">
        <f>IF(G279="",NA(),IF(DistrictBySize[[#This Row],[DistrictGroupTitle]]=$N$2,IF($N$7="All Programs",I279,H279),NA()))</f>
        <v>#N/A</v>
      </c>
    </row>
    <row r="280" spans="1:11" x14ac:dyDescent="0.25">
      <c r="A280" s="1" t="s">
        <v>706</v>
      </c>
      <c r="B280" s="1" t="s">
        <v>707</v>
      </c>
      <c r="C280" s="1" t="s">
        <v>440</v>
      </c>
      <c r="D280" s="1" t="s">
        <v>200</v>
      </c>
      <c r="E280" s="1" t="s">
        <v>441</v>
      </c>
      <c r="F280">
        <v>1062.57</v>
      </c>
      <c r="G280" vm="284">
        <f t="shared" si="8"/>
        <v>1096.45</v>
      </c>
      <c r="H28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Row],[DistTitle]]&amp;"]")/G280,"")</f>
        <v/>
      </c>
      <c r="I280" s="49">
        <f>IFERROR(CUBEVALUE("ThisWorkbookDataModel","[Measures].[Exp]","[Expenditures].[SchoolYear].["&amp;$N$6&amp;"]","[Expenditures].[DistTitle].["&amp;DistrictBySize[[#This Row],[DistTitle]]&amp;"]")/G280,"")</f>
        <v>18341.526043139223</v>
      </c>
      <c r="J280" s="49" t="e">
        <f t="shared" si="9"/>
        <v>#N/A</v>
      </c>
      <c r="K280" s="51" t="e">
        <f>IF(G280="",NA(),IF(DistrictBySize[[#This Row],[DistrictGroupTitle]]=$N$2,IF($N$7="All Programs",I280,H280),NA()))</f>
        <v>#N/A</v>
      </c>
    </row>
    <row r="281" spans="1:11" x14ac:dyDescent="0.25">
      <c r="A281" s="1" t="s">
        <v>706</v>
      </c>
      <c r="B281" s="1" t="s">
        <v>707</v>
      </c>
      <c r="C281" s="1" t="s">
        <v>646</v>
      </c>
      <c r="D281" s="1" t="s">
        <v>188</v>
      </c>
      <c r="E281" s="1" t="s">
        <v>647</v>
      </c>
      <c r="F281">
        <v>3857.72</v>
      </c>
      <c r="G281" vm="105">
        <f t="shared" si="8"/>
        <v>3940.2</v>
      </c>
      <c r="H28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Row],[DistTitle]]&amp;"]")/G281,"")</f>
        <v/>
      </c>
      <c r="I281" s="49">
        <f>IFERROR(CUBEVALUE("ThisWorkbookDataModel","[Measures].[Exp]","[Expenditures].[SchoolYear].["&amp;$N$6&amp;"]","[Expenditures].[DistTitle].["&amp;DistrictBySize[[#This Row],[DistTitle]]&amp;"]")/G281,"")</f>
        <v>18925.212138977717</v>
      </c>
      <c r="J281" s="49" vm="105">
        <f t="shared" si="9"/>
        <v>3940.2</v>
      </c>
      <c r="K281" s="51">
        <f>IF(G281="",NA(),IF(DistrictBySize[[#This Row],[DistrictGroupTitle]]=$N$2,IF($N$7="All Programs",I281,H281),NA()))</f>
        <v>18925.212138977717</v>
      </c>
    </row>
    <row r="282" spans="1:11" x14ac:dyDescent="0.25">
      <c r="A282" s="1" t="s">
        <v>706</v>
      </c>
      <c r="B282" s="1" t="s">
        <v>707</v>
      </c>
      <c r="C282" s="1" t="s">
        <v>158</v>
      </c>
      <c r="D282" s="1" t="s">
        <v>12</v>
      </c>
      <c r="E282" s="1" t="s">
        <v>159</v>
      </c>
      <c r="F282">
        <v>241.23</v>
      </c>
      <c r="G282" vm="233">
        <f t="shared" si="8"/>
        <v>235.87</v>
      </c>
      <c r="H28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Row],[DistTitle]]&amp;"]")/G282,"")</f>
        <v/>
      </c>
      <c r="I282" s="49">
        <f>IFERROR(CUBEVALUE("ThisWorkbookDataModel","[Measures].[Exp]","[Expenditures].[SchoolYear].["&amp;$N$6&amp;"]","[Expenditures].[DistTitle].["&amp;DistrictBySize[[#This Row],[DistTitle]]&amp;"]")/G282,"")</f>
        <v>21816.945520837751</v>
      </c>
      <c r="J282" s="49" t="e">
        <f t="shared" si="9"/>
        <v>#N/A</v>
      </c>
      <c r="K282" s="51" t="e">
        <f>IF(G282="",NA(),IF(DistrictBySize[[#This Row],[DistrictGroupTitle]]=$N$2,IF($N$7="All Programs",I282,H282),NA()))</f>
        <v>#N/A</v>
      </c>
    </row>
    <row r="283" spans="1:11" x14ac:dyDescent="0.25">
      <c r="A283" s="1" t="s">
        <v>706</v>
      </c>
      <c r="B283" s="1" t="s">
        <v>707</v>
      </c>
      <c r="C283" s="1" t="s">
        <v>250</v>
      </c>
      <c r="D283" s="1" t="s">
        <v>194</v>
      </c>
      <c r="E283" s="1" t="s">
        <v>251</v>
      </c>
      <c r="F283">
        <v>672.12</v>
      </c>
      <c r="G283" vm="102">
        <f t="shared" si="8"/>
        <v>674</v>
      </c>
      <c r="H28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Row],[DistTitle]]&amp;"]")/G283,"")</f>
        <v/>
      </c>
      <c r="I283" s="49">
        <f>IFERROR(CUBEVALUE("ThisWorkbookDataModel","[Measures].[Exp]","[Expenditures].[SchoolYear].["&amp;$N$6&amp;"]","[Expenditures].[DistTitle].["&amp;DistrictBySize[[#This Row],[DistTitle]]&amp;"]")/G283,"")</f>
        <v>17943.901379821957</v>
      </c>
      <c r="J283" s="49" t="e">
        <f t="shared" si="9"/>
        <v>#N/A</v>
      </c>
      <c r="K283" s="51" t="e">
        <f>IF(G283="",NA(),IF(DistrictBySize[[#This Row],[DistrictGroupTitle]]=$N$2,IF($N$7="All Programs",I283,H283),NA()))</f>
        <v>#N/A</v>
      </c>
    </row>
    <row r="284" spans="1:11" x14ac:dyDescent="0.25">
      <c r="A284" s="1" t="s">
        <v>706</v>
      </c>
      <c r="B284" s="1" t="s">
        <v>707</v>
      </c>
      <c r="C284" s="1" t="s">
        <v>86</v>
      </c>
      <c r="D284" s="1" t="s">
        <v>12</v>
      </c>
      <c r="E284" s="1" t="s">
        <v>87</v>
      </c>
      <c r="F284">
        <v>207.57</v>
      </c>
      <c r="G284" vm="350">
        <f t="shared" si="8"/>
        <v>205.1</v>
      </c>
      <c r="H28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Row],[DistTitle]]&amp;"]")/G284,"")</f>
        <v/>
      </c>
      <c r="I284" s="49">
        <f>IFERROR(CUBEVALUE("ThisWorkbookDataModel","[Measures].[Exp]","[Expenditures].[SchoolYear].["&amp;$N$6&amp;"]","[Expenditures].[DistTitle].["&amp;DistrictBySize[[#This Row],[DistTitle]]&amp;"]")/G284,"")</f>
        <v>20894.853388590935</v>
      </c>
      <c r="J284" s="49" t="e">
        <f t="shared" si="9"/>
        <v>#N/A</v>
      </c>
      <c r="K284" s="51" t="e">
        <f>IF(G284="",NA(),IF(DistrictBySize[[#This Row],[DistrictGroupTitle]]=$N$2,IF($N$7="All Programs",I284,H284),NA()))</f>
        <v>#N/A</v>
      </c>
    </row>
    <row r="285" spans="1:11" x14ac:dyDescent="0.25">
      <c r="A285" s="1" t="s">
        <v>706</v>
      </c>
      <c r="B285" s="1" t="s">
        <v>707</v>
      </c>
      <c r="C285" s="1" t="s">
        <v>340</v>
      </c>
      <c r="D285" s="1" t="s">
        <v>191</v>
      </c>
      <c r="E285" s="1" t="s">
        <v>341</v>
      </c>
      <c r="F285">
        <v>2746.75</v>
      </c>
      <c r="G285" vm="364">
        <f t="shared" si="8"/>
        <v>2748.59</v>
      </c>
      <c r="H28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Row],[DistTitle]]&amp;"]")/G285,"")</f>
        <v/>
      </c>
      <c r="I285" s="49">
        <f>IFERROR(CUBEVALUE("ThisWorkbookDataModel","[Measures].[Exp]","[Expenditures].[SchoolYear].["&amp;$N$6&amp;"]","[Expenditures].[DistTitle].["&amp;DistrictBySize[[#This Row],[DistTitle]]&amp;"]")/G285,"")</f>
        <v>23423.257557511304</v>
      </c>
      <c r="J285" s="49" t="e">
        <f t="shared" si="9"/>
        <v>#N/A</v>
      </c>
      <c r="K285" s="51" t="e">
        <f>IF(G285="",NA(),IF(DistrictBySize[[#This Row],[DistrictGroupTitle]]=$N$2,IF($N$7="All Programs",I285,H285),NA()))</f>
        <v>#N/A</v>
      </c>
    </row>
    <row r="286" spans="1:11" x14ac:dyDescent="0.25">
      <c r="A286" s="1" t="s">
        <v>706</v>
      </c>
      <c r="B286" s="1" t="s">
        <v>707</v>
      </c>
      <c r="C286" s="1" t="s">
        <v>582</v>
      </c>
      <c r="D286" s="1" t="s">
        <v>219</v>
      </c>
      <c r="E286" s="1" t="s">
        <v>583</v>
      </c>
      <c r="F286">
        <v>6655.59</v>
      </c>
      <c r="G286" vm="92">
        <f t="shared" si="8"/>
        <v>6603.41</v>
      </c>
      <c r="H28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Row],[DistTitle]]&amp;"]")/G286,"")</f>
        <v/>
      </c>
      <c r="I286" s="49">
        <f>IFERROR(CUBEVALUE("ThisWorkbookDataModel","[Measures].[Exp]","[Expenditures].[SchoolYear].["&amp;$N$6&amp;"]","[Expenditures].[DistTitle].["&amp;DistrictBySize[[#This Row],[DistTitle]]&amp;"]")/G286,"")</f>
        <v>17339.62556921348</v>
      </c>
      <c r="J286" s="49" t="e">
        <f t="shared" si="9"/>
        <v>#N/A</v>
      </c>
      <c r="K286" s="51" t="e">
        <f>IF(G286="",NA(),IF(DistrictBySize[[#This Row],[DistrictGroupTitle]]=$N$2,IF($N$7="All Programs",I286,H286),NA()))</f>
        <v>#N/A</v>
      </c>
    </row>
    <row r="287" spans="1:11" x14ac:dyDescent="0.25">
      <c r="A287" s="1" t="s">
        <v>706</v>
      </c>
      <c r="B287" s="1" t="s">
        <v>707</v>
      </c>
      <c r="C287" s="1" t="s">
        <v>630</v>
      </c>
      <c r="D287" s="1" t="s">
        <v>194</v>
      </c>
      <c r="E287" s="1" t="s">
        <v>631</v>
      </c>
      <c r="F287">
        <v>542.4</v>
      </c>
      <c r="G287" vm="207">
        <f t="shared" si="8"/>
        <v>560.5</v>
      </c>
      <c r="H28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Row],[DistTitle]]&amp;"]")/G287,"")</f>
        <v/>
      </c>
      <c r="I287" s="49">
        <f>IFERROR(CUBEVALUE("ThisWorkbookDataModel","[Measures].[Exp]","[Expenditures].[SchoolYear].["&amp;$N$6&amp;"]","[Expenditures].[DistTitle].["&amp;DistrictBySize[[#This Row],[DistTitle]]&amp;"]")/G287,"")</f>
        <v>20139.629330954504</v>
      </c>
      <c r="J287" s="49" t="e">
        <f t="shared" si="9"/>
        <v>#N/A</v>
      </c>
      <c r="K287" s="51" t="e">
        <f>IF(G287="",NA(),IF(DistrictBySize[[#This Row],[DistrictGroupTitle]]=$N$2,IF($N$7="All Programs",I287,H287),NA()))</f>
        <v>#N/A</v>
      </c>
    </row>
    <row r="288" spans="1:11" x14ac:dyDescent="0.25">
      <c r="A288" s="1" t="s">
        <v>706</v>
      </c>
      <c r="B288" s="1" t="s">
        <v>707</v>
      </c>
      <c r="C288" s="1" t="s">
        <v>456</v>
      </c>
      <c r="D288" s="1" t="s">
        <v>219</v>
      </c>
      <c r="E288" s="1" t="s">
        <v>457</v>
      </c>
      <c r="F288">
        <v>5599.48</v>
      </c>
      <c r="G288" vm="212">
        <f t="shared" si="8"/>
        <v>5497.2</v>
      </c>
      <c r="H28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Row],[DistTitle]]&amp;"]")/G288,"")</f>
        <v/>
      </c>
      <c r="I288" s="49">
        <f>IFERROR(CUBEVALUE("ThisWorkbookDataModel","[Measures].[Exp]","[Expenditures].[SchoolYear].["&amp;$N$6&amp;"]","[Expenditures].[DistTitle].["&amp;DistrictBySize[[#This Row],[DistTitle]]&amp;"]")/G288,"")</f>
        <v>16916.014596521865</v>
      </c>
      <c r="J288" s="49" t="e">
        <f t="shared" si="9"/>
        <v>#N/A</v>
      </c>
      <c r="K288" s="51" t="e">
        <f>IF(G288="",NA(),IF(DistrictBySize[[#This Row],[DistrictGroupTitle]]=$N$2,IF($N$7="All Programs",I288,H288),NA()))</f>
        <v>#N/A</v>
      </c>
    </row>
    <row r="289" spans="1:11" x14ac:dyDescent="0.25">
      <c r="A289" s="1" t="s">
        <v>706</v>
      </c>
      <c r="B289" s="1" t="s">
        <v>707</v>
      </c>
      <c r="C289" s="1" t="s">
        <v>568</v>
      </c>
      <c r="D289" s="1" t="s">
        <v>200</v>
      </c>
      <c r="E289" s="1" t="s">
        <v>569</v>
      </c>
      <c r="F289">
        <v>1008.46</v>
      </c>
      <c r="G289" vm="144">
        <f t="shared" si="8"/>
        <v>1007.6</v>
      </c>
      <c r="H28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Row],[DistTitle]]&amp;"]")/G289,"")</f>
        <v/>
      </c>
      <c r="I289" s="49">
        <f>IFERROR(CUBEVALUE("ThisWorkbookDataModel","[Measures].[Exp]","[Expenditures].[SchoolYear].["&amp;$N$6&amp;"]","[Expenditures].[DistTitle].["&amp;DistrictBySize[[#This Row],[DistTitle]]&amp;"]")/G289,"")</f>
        <v>16577.279545454545</v>
      </c>
      <c r="J289" s="49" t="e">
        <f t="shared" si="9"/>
        <v>#N/A</v>
      </c>
      <c r="K289" s="51" t="e">
        <f>IF(G289="",NA(),IF(DistrictBySize[[#This Row],[DistrictGroupTitle]]=$N$2,IF($N$7="All Programs",I289,H289),NA()))</f>
        <v>#N/A</v>
      </c>
    </row>
    <row r="290" spans="1:11" x14ac:dyDescent="0.25">
      <c r="A290" s="1" t="s">
        <v>706</v>
      </c>
      <c r="B290" s="1" t="s">
        <v>707</v>
      </c>
      <c r="C290" s="1" t="s">
        <v>227</v>
      </c>
      <c r="D290" s="1" t="s">
        <v>228</v>
      </c>
      <c r="E290" s="1" t="s">
        <v>229</v>
      </c>
      <c r="F290">
        <v>21314.62</v>
      </c>
      <c r="G290" vm="91">
        <f t="shared" si="8"/>
        <v>21421</v>
      </c>
      <c r="H29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Row],[DistTitle]]&amp;"]")/G290,"")</f>
        <v/>
      </c>
      <c r="I290" s="49">
        <f>IFERROR(CUBEVALUE("ThisWorkbookDataModel","[Measures].[Exp]","[Expenditures].[SchoolYear].["&amp;$N$6&amp;"]","[Expenditures].[DistTitle].["&amp;DistrictBySize[[#This Row],[DistTitle]]&amp;"]")/G290,"")</f>
        <v>19499.47101629242</v>
      </c>
      <c r="J290" s="49" t="e">
        <f t="shared" si="9"/>
        <v>#N/A</v>
      </c>
      <c r="K290" s="51" t="e">
        <f>IF(G290="",NA(),IF(DistrictBySize[[#This Row],[DistrictGroupTitle]]=$N$2,IF($N$7="All Programs",I290,H290),NA()))</f>
        <v>#N/A</v>
      </c>
    </row>
    <row r="291" spans="1:11" x14ac:dyDescent="0.25">
      <c r="A291" s="1" t="s">
        <v>706</v>
      </c>
      <c r="B291" s="1" t="s">
        <v>707</v>
      </c>
      <c r="C291" s="1" t="s">
        <v>332</v>
      </c>
      <c r="D291" s="1" t="s">
        <v>200</v>
      </c>
      <c r="E291" s="1" t="s">
        <v>333</v>
      </c>
      <c r="F291">
        <v>1430.41</v>
      </c>
      <c r="G291" vm="306">
        <f t="shared" si="8"/>
        <v>1430.16</v>
      </c>
      <c r="H29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Row],[DistTitle]]&amp;"]")/G291,"")</f>
        <v/>
      </c>
      <c r="I291" s="49">
        <f>IFERROR(CUBEVALUE("ThisWorkbookDataModel","[Measures].[Exp]","[Expenditures].[SchoolYear].["&amp;$N$6&amp;"]","[Expenditures].[DistTitle].["&amp;DistrictBySize[[#This Row],[DistTitle]]&amp;"]")/G291,"")</f>
        <v>18770.263648822507</v>
      </c>
      <c r="J291" s="49" t="e">
        <f t="shared" si="9"/>
        <v>#N/A</v>
      </c>
      <c r="K291" s="51" t="e">
        <f>IF(G291="",NA(),IF(DistrictBySize[[#This Row],[DistrictGroupTitle]]=$N$2,IF($N$7="All Programs",I291,H291),NA()))</f>
        <v>#N/A</v>
      </c>
    </row>
    <row r="292" spans="1:11" x14ac:dyDescent="0.25">
      <c r="A292" s="1" t="s">
        <v>706</v>
      </c>
      <c r="B292" s="1" t="s">
        <v>707</v>
      </c>
      <c r="C292" s="1" t="s">
        <v>154</v>
      </c>
      <c r="D292" s="1" t="s">
        <v>12</v>
      </c>
      <c r="E292" s="1" t="s">
        <v>155</v>
      </c>
      <c r="F292">
        <v>132.4</v>
      </c>
      <c r="G292" vm="332">
        <f t="shared" si="8"/>
        <v>131.4</v>
      </c>
      <c r="H29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Row],[DistTitle]]&amp;"]")/G292,"")</f>
        <v/>
      </c>
      <c r="I292" s="49">
        <f>IFERROR(CUBEVALUE("ThisWorkbookDataModel","[Measures].[Exp]","[Expenditures].[SchoolYear].["&amp;$N$6&amp;"]","[Expenditures].[DistTitle].["&amp;DistrictBySize[[#This Row],[DistTitle]]&amp;"]")/G292,"")</f>
        <v>15587.757686453575</v>
      </c>
      <c r="J292" s="49" t="e">
        <f t="shared" si="9"/>
        <v>#N/A</v>
      </c>
      <c r="K292" s="51" t="e">
        <f>IF(G292="",NA(),IF(DistrictBySize[[#This Row],[DistrictGroupTitle]]=$N$2,IF($N$7="All Programs",I292,H292),NA()))</f>
        <v>#N/A</v>
      </c>
    </row>
    <row r="293" spans="1:11" x14ac:dyDescent="0.25">
      <c r="A293" s="1" t="s">
        <v>706</v>
      </c>
      <c r="B293" s="1" t="s">
        <v>707</v>
      </c>
      <c r="C293" s="1" t="s">
        <v>156</v>
      </c>
      <c r="D293" s="1" t="s">
        <v>12</v>
      </c>
      <c r="E293" s="1" t="s">
        <v>157</v>
      </c>
      <c r="F293">
        <v>397.35</v>
      </c>
      <c r="G293" vm="399">
        <f t="shared" si="8"/>
        <v>410.06</v>
      </c>
      <c r="H29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Row],[DistTitle]]&amp;"]")/G293,"")</f>
        <v/>
      </c>
      <c r="I293" s="49">
        <f>IFERROR(CUBEVALUE("ThisWorkbookDataModel","[Measures].[Exp]","[Expenditures].[SchoolYear].["&amp;$N$6&amp;"]","[Expenditures].[DistTitle].["&amp;DistrictBySize[[#This Row],[DistTitle]]&amp;"]")/G293,"")</f>
        <v>20128.650563332194</v>
      </c>
      <c r="J293" s="49" t="e">
        <f t="shared" si="9"/>
        <v>#N/A</v>
      </c>
      <c r="K293" s="51" t="e">
        <f>IF(G293="",NA(),IF(DistrictBySize[[#This Row],[DistrictGroupTitle]]=$N$2,IF($N$7="All Programs",I293,H293),NA()))</f>
        <v>#N/A</v>
      </c>
    </row>
    <row r="294" spans="1:11" x14ac:dyDescent="0.25">
      <c r="A294" s="1" t="s">
        <v>706</v>
      </c>
      <c r="B294" s="1" t="s">
        <v>707</v>
      </c>
      <c r="C294" s="1" t="s">
        <v>278</v>
      </c>
      <c r="D294" s="1" t="s">
        <v>191</v>
      </c>
      <c r="E294" s="1" t="s">
        <v>279</v>
      </c>
      <c r="F294">
        <v>2323.7399999999998</v>
      </c>
      <c r="G294" vm="274">
        <f t="shared" si="8"/>
        <v>2347.64</v>
      </c>
      <c r="H29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Row],[DistTitle]]&amp;"]")/G294,"")</f>
        <v/>
      </c>
      <c r="I294" s="49">
        <f>IFERROR(CUBEVALUE("ThisWorkbookDataModel","[Measures].[Exp]","[Expenditures].[SchoolYear].["&amp;$N$6&amp;"]","[Expenditures].[DistTitle].["&amp;DistrictBySize[[#This Row],[DistTitle]]&amp;"]")/G294,"")</f>
        <v>19735.412269342836</v>
      </c>
      <c r="J294" s="49" t="e">
        <f t="shared" si="9"/>
        <v>#N/A</v>
      </c>
      <c r="K294" s="51" t="e">
        <f>IF(G294="",NA(),IF(DistrictBySize[[#This Row],[DistrictGroupTitle]]=$N$2,IF($N$7="All Programs",I294,H294),NA()))</f>
        <v>#N/A</v>
      </c>
    </row>
    <row r="295" spans="1:11" x14ac:dyDescent="0.25">
      <c r="A295" s="1" t="s">
        <v>706</v>
      </c>
      <c r="B295" s="1" t="s">
        <v>707</v>
      </c>
      <c r="C295" s="1" t="s">
        <v>160</v>
      </c>
      <c r="D295" s="1" t="s">
        <v>12</v>
      </c>
      <c r="E295" s="1" t="s">
        <v>161</v>
      </c>
      <c r="F295">
        <v>282.37</v>
      </c>
      <c r="G295" vm="103">
        <f t="shared" si="8"/>
        <v>283.07</v>
      </c>
      <c r="H29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Row],[DistTitle]]&amp;"]")/G295,"")</f>
        <v/>
      </c>
      <c r="I295" s="49">
        <f>IFERROR(CUBEVALUE("ThisWorkbookDataModel","[Measures].[Exp]","[Expenditures].[SchoolYear].["&amp;$N$6&amp;"]","[Expenditures].[DistTitle].["&amp;DistrictBySize[[#This Row],[DistTitle]]&amp;"]")/G295,"")</f>
        <v>19237.606987670893</v>
      </c>
      <c r="J295" s="49" t="e">
        <f t="shared" si="9"/>
        <v>#N/A</v>
      </c>
      <c r="K295" s="51" t="e">
        <f>IF(G295="",NA(),IF(DistrictBySize[[#This Row],[DistrictGroupTitle]]=$N$2,IF($N$7="All Programs",I295,H295),NA()))</f>
        <v>#N/A</v>
      </c>
    </row>
    <row r="296" spans="1:11" x14ac:dyDescent="0.25">
      <c r="A296" s="1" t="s">
        <v>706</v>
      </c>
      <c r="B296" s="1" t="s">
        <v>707</v>
      </c>
      <c r="C296" s="1" t="s">
        <v>596</v>
      </c>
      <c r="D296" s="1" t="s">
        <v>219</v>
      </c>
      <c r="E296" s="1" t="s">
        <v>597</v>
      </c>
      <c r="F296">
        <v>5335.93</v>
      </c>
      <c r="G296" vm="397">
        <f t="shared" si="8"/>
        <v>5379.73</v>
      </c>
      <c r="H29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Row],[DistTitle]]&amp;"]")/G296,"")</f>
        <v/>
      </c>
      <c r="I296" s="49">
        <f>IFERROR(CUBEVALUE("ThisWorkbookDataModel","[Measures].[Exp]","[Expenditures].[SchoolYear].["&amp;$N$6&amp;"]","[Expenditures].[DistTitle].["&amp;DistrictBySize[[#This Row],[DistTitle]]&amp;"]")/G296,"")</f>
        <v>18199.400637206698</v>
      </c>
      <c r="J296" s="49" t="e">
        <f t="shared" si="9"/>
        <v>#N/A</v>
      </c>
      <c r="K296" s="51" t="e">
        <f>IF(G296="",NA(),IF(DistrictBySize[[#This Row],[DistrictGroupTitle]]=$N$2,IF($N$7="All Programs",I296,H296),NA()))</f>
        <v>#N/A</v>
      </c>
    </row>
    <row r="297" spans="1:11" x14ac:dyDescent="0.25">
      <c r="A297" s="1" t="s">
        <v>706</v>
      </c>
      <c r="B297" s="1" t="s">
        <v>707</v>
      </c>
      <c r="C297" s="1" t="s">
        <v>654</v>
      </c>
      <c r="D297" s="1" t="s">
        <v>188</v>
      </c>
      <c r="E297" s="1" t="s">
        <v>655</v>
      </c>
      <c r="F297">
        <v>3140.81</v>
      </c>
      <c r="G297" vm="250">
        <f t="shared" si="8"/>
        <v>3141.09</v>
      </c>
      <c r="H29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Row],[DistTitle]]&amp;"]")/G297,"")</f>
        <v/>
      </c>
      <c r="I297" s="49">
        <f>IFERROR(CUBEVALUE("ThisWorkbookDataModel","[Measures].[Exp]","[Expenditures].[SchoolYear].["&amp;$N$6&amp;"]","[Expenditures].[DistTitle].["&amp;DistrictBySize[[#This Row],[DistTitle]]&amp;"]")/G297,"")</f>
        <v>20344.522573374212</v>
      </c>
      <c r="J297" s="49" vm="250">
        <f t="shared" si="9"/>
        <v>3141.09</v>
      </c>
      <c r="K297" s="51">
        <f>IF(G297="",NA(),IF(DistrictBySize[[#This Row],[DistrictGroupTitle]]=$N$2,IF($N$7="All Programs",I297,H297),NA()))</f>
        <v>20344.522573374212</v>
      </c>
    </row>
    <row r="298" spans="1:11" x14ac:dyDescent="0.25">
      <c r="A298" s="1" t="s">
        <v>706</v>
      </c>
      <c r="B298" s="1" t="s">
        <v>707</v>
      </c>
      <c r="C298" s="1" t="s">
        <v>282</v>
      </c>
      <c r="D298" s="1" t="s">
        <v>194</v>
      </c>
      <c r="E298" s="1" t="s">
        <v>283</v>
      </c>
      <c r="F298">
        <v>909.29</v>
      </c>
      <c r="G298" vm="294">
        <f t="shared" si="8"/>
        <v>913.46</v>
      </c>
      <c r="H29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Row],[DistTitle]]&amp;"]")/G298,"")</f>
        <v/>
      </c>
      <c r="I298" s="49">
        <f>IFERROR(CUBEVALUE("ThisWorkbookDataModel","[Measures].[Exp]","[Expenditures].[SchoolYear].["&amp;$N$6&amp;"]","[Expenditures].[DistTitle].["&amp;DistrictBySize[[#This Row],[DistTitle]]&amp;"]")/G298,"")</f>
        <v>18306.098121428411</v>
      </c>
      <c r="J298" s="49" t="e">
        <f t="shared" si="9"/>
        <v>#N/A</v>
      </c>
      <c r="K298" s="51" t="e">
        <f>IF(G298="",NA(),IF(DistrictBySize[[#This Row],[DistrictGroupTitle]]=$N$2,IF($N$7="All Programs",I298,H298),NA()))</f>
        <v>#N/A</v>
      </c>
    </row>
    <row r="299" spans="1:11" x14ac:dyDescent="0.25">
      <c r="A299" s="1" t="s">
        <v>706</v>
      </c>
      <c r="B299" s="1" t="s">
        <v>707</v>
      </c>
      <c r="C299" s="1" t="s">
        <v>234</v>
      </c>
      <c r="D299" s="1" t="s">
        <v>191</v>
      </c>
      <c r="E299" s="1" t="s">
        <v>235</v>
      </c>
      <c r="F299">
        <v>2656.5</v>
      </c>
      <c r="G299" vm="390">
        <f t="shared" si="8"/>
        <v>2746.36</v>
      </c>
      <c r="H29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Row],[DistTitle]]&amp;"]")/G299,"")</f>
        <v/>
      </c>
      <c r="I299" s="49">
        <f>IFERROR(CUBEVALUE("ThisWorkbookDataModel","[Measures].[Exp]","[Expenditures].[SchoolYear].["&amp;$N$6&amp;"]","[Expenditures].[DistTitle].["&amp;DistrictBySize[[#This Row],[DistTitle]]&amp;"]")/G299,"")</f>
        <v>17841.368374867096</v>
      </c>
      <c r="J299" s="49" t="e">
        <f t="shared" si="9"/>
        <v>#N/A</v>
      </c>
      <c r="K299" s="51" t="e">
        <f>IF(G299="",NA(),IF(DistrictBySize[[#This Row],[DistrictGroupTitle]]=$N$2,IF($N$7="All Programs",I299,H299),NA()))</f>
        <v>#N/A</v>
      </c>
    </row>
    <row r="300" spans="1:11" x14ac:dyDescent="0.25">
      <c r="A300" s="1" t="s">
        <v>706</v>
      </c>
      <c r="B300" s="1" t="s">
        <v>707</v>
      </c>
      <c r="C300" s="1" t="s">
        <v>182</v>
      </c>
      <c r="D300" s="1" t="s">
        <v>183</v>
      </c>
      <c r="E300" s="1" t="s">
        <v>184</v>
      </c>
      <c r="F300">
        <v>60.5</v>
      </c>
      <c r="G300" vm="240">
        <f t="shared" si="8"/>
        <v>65.7</v>
      </c>
      <c r="H30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Row],[DistTitle]]&amp;"]")/G300,"")</f>
        <v/>
      </c>
      <c r="I300" s="49">
        <f>IFERROR(CUBEVALUE("ThisWorkbookDataModel","[Measures].[Exp]","[Expenditures].[SchoolYear].["&amp;$N$6&amp;"]","[Expenditures].[DistTitle].["&amp;DistrictBySize[[#This Row],[DistTitle]]&amp;"]")/G300,"")</f>
        <v>44536.920091324195</v>
      </c>
      <c r="J300" s="49" t="e">
        <f t="shared" si="9"/>
        <v>#N/A</v>
      </c>
      <c r="K300" s="51" t="e">
        <f>IF(G300="",NA(),IF(DistrictBySize[[#This Row],[DistrictGroupTitle]]=$N$2,IF($N$7="All Programs",I300,H300),NA()))</f>
        <v>#N/A</v>
      </c>
    </row>
    <row r="301" spans="1:11" x14ac:dyDescent="0.25">
      <c r="A301" s="1" t="s">
        <v>706</v>
      </c>
      <c r="B301" s="1" t="s">
        <v>707</v>
      </c>
      <c r="C301" s="1" t="s">
        <v>36</v>
      </c>
      <c r="D301" s="1" t="s">
        <v>12</v>
      </c>
      <c r="E301" s="1" t="s">
        <v>37</v>
      </c>
      <c r="F301">
        <v>257.5</v>
      </c>
      <c r="G301" vm="261">
        <f t="shared" si="8"/>
        <v>255.19</v>
      </c>
      <c r="H30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Row],[DistTitle]]&amp;"]")/G301,"")</f>
        <v/>
      </c>
      <c r="I301" s="49">
        <f>IFERROR(CUBEVALUE("ThisWorkbookDataModel","[Measures].[Exp]","[Expenditures].[SchoolYear].["&amp;$N$6&amp;"]","[Expenditures].[DistTitle].["&amp;DistrictBySize[[#This Row],[DistTitle]]&amp;"]")/G301,"")</f>
        <v>22740.877738155879</v>
      </c>
      <c r="J301" s="49" t="e">
        <f t="shared" si="9"/>
        <v>#N/A</v>
      </c>
      <c r="K301" s="51" t="e">
        <f>IF(G301="",NA(),IF(DistrictBySize[[#This Row],[DistrictGroupTitle]]=$N$2,IF($N$7="All Programs",I301,H301),NA()))</f>
        <v>#N/A</v>
      </c>
    </row>
    <row r="302" spans="1:11" x14ac:dyDescent="0.25">
      <c r="A302" s="1" t="s">
        <v>706</v>
      </c>
      <c r="B302" s="1" t="s">
        <v>707</v>
      </c>
      <c r="C302" s="1" t="s">
        <v>144</v>
      </c>
      <c r="D302" s="1" t="s">
        <v>12</v>
      </c>
      <c r="E302" s="1" t="s">
        <v>145</v>
      </c>
      <c r="F302">
        <v>420.14</v>
      </c>
      <c r="G302" vm="322">
        <f t="shared" si="8"/>
        <v>412.16</v>
      </c>
      <c r="H30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Row],[DistTitle]]&amp;"]")/G302,"")</f>
        <v/>
      </c>
      <c r="I302" s="49">
        <f>IFERROR(CUBEVALUE("ThisWorkbookDataModel","[Measures].[Exp]","[Expenditures].[SchoolYear].["&amp;$N$6&amp;"]","[Expenditures].[DistTitle].["&amp;DistrictBySize[[#This Row],[DistTitle]]&amp;"]")/G302,"")</f>
        <v>33801.011985636644</v>
      </c>
      <c r="J302" s="49" t="e">
        <f t="shared" si="9"/>
        <v>#N/A</v>
      </c>
      <c r="K302" s="51" t="e">
        <f>IF(G302="",NA(),IF(DistrictBySize[[#This Row],[DistrictGroupTitle]]=$N$2,IF($N$7="All Programs",I302,H302),NA()))</f>
        <v>#N/A</v>
      </c>
    </row>
    <row r="303" spans="1:11" x14ac:dyDescent="0.25">
      <c r="A303" s="1" t="s">
        <v>706</v>
      </c>
      <c r="B303" s="1" t="s">
        <v>707</v>
      </c>
      <c r="C303" s="1" t="s">
        <v>218</v>
      </c>
      <c r="D303" s="1" t="s">
        <v>219</v>
      </c>
      <c r="E303" s="1" t="s">
        <v>220</v>
      </c>
      <c r="F303">
        <v>6995.29</v>
      </c>
      <c r="G303" vm="395">
        <f t="shared" si="8"/>
        <v>7102.95</v>
      </c>
      <c r="H30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Row],[DistTitle]]&amp;"]")/G303,"")</f>
        <v/>
      </c>
      <c r="I303" s="49">
        <f>IFERROR(CUBEVALUE("ThisWorkbookDataModel","[Measures].[Exp]","[Expenditures].[SchoolYear].["&amp;$N$6&amp;"]","[Expenditures].[DistTitle].["&amp;DistrictBySize[[#This Row],[DistTitle]]&amp;"]")/G303,"")</f>
        <v>17972.253988835626</v>
      </c>
      <c r="J303" s="49" t="e">
        <f t="shared" si="9"/>
        <v>#N/A</v>
      </c>
      <c r="K303" s="51" t="e">
        <f>IF(G303="",NA(),IF(DistrictBySize[[#This Row],[DistrictGroupTitle]]=$N$2,IF($N$7="All Programs",I303,H303),NA()))</f>
        <v>#N/A</v>
      </c>
    </row>
    <row r="304" spans="1:11" x14ac:dyDescent="0.25">
      <c r="A304" s="1" t="s">
        <v>706</v>
      </c>
      <c r="B304" s="1" t="s">
        <v>707</v>
      </c>
      <c r="C304" s="1" t="s">
        <v>554</v>
      </c>
      <c r="D304" s="1" t="s">
        <v>188</v>
      </c>
      <c r="E304" s="1" t="s">
        <v>555</v>
      </c>
      <c r="F304">
        <v>3391.04</v>
      </c>
      <c r="G304" vm="297">
        <f t="shared" si="8"/>
        <v>3363.29</v>
      </c>
      <c r="H30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Row],[DistTitle]]&amp;"]")/G304,"")</f>
        <v/>
      </c>
      <c r="I304" s="49">
        <f>IFERROR(CUBEVALUE("ThisWorkbookDataModel","[Measures].[Exp]","[Expenditures].[SchoolYear].["&amp;$N$6&amp;"]","[Expenditures].[DistTitle].["&amp;DistrictBySize[[#This Row],[DistTitle]]&amp;"]")/G304,"")</f>
        <v>17306.04627908982</v>
      </c>
      <c r="J304" s="49" vm="297">
        <f t="shared" si="9"/>
        <v>3363.29</v>
      </c>
      <c r="K304" s="51">
        <f>IF(G304="",NA(),IF(DistrictBySize[[#This Row],[DistrictGroupTitle]]=$N$2,IF($N$7="All Programs",I304,H304),NA()))</f>
        <v>17306.04627908982</v>
      </c>
    </row>
    <row r="305" spans="1:11" x14ac:dyDescent="0.25">
      <c r="A305" s="1" t="s">
        <v>706</v>
      </c>
      <c r="B305" s="1" t="s">
        <v>707</v>
      </c>
      <c r="C305" s="1" t="s">
        <v>656</v>
      </c>
      <c r="D305" s="1" t="s">
        <v>219</v>
      </c>
      <c r="E305" s="1" t="s">
        <v>657</v>
      </c>
      <c r="F305">
        <v>5365.07</v>
      </c>
      <c r="G305" vm="187">
        <f t="shared" si="8"/>
        <v>5412.17</v>
      </c>
      <c r="H30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Row],[DistTitle]]&amp;"]")/G305,"")</f>
        <v/>
      </c>
      <c r="I305" s="49">
        <f>IFERROR(CUBEVALUE("ThisWorkbookDataModel","[Measures].[Exp]","[Expenditures].[SchoolYear].["&amp;$N$6&amp;"]","[Expenditures].[DistTitle].["&amp;DistrictBySize[[#This Row],[DistTitle]]&amp;"]")/G305,"")</f>
        <v>15617.575403211649</v>
      </c>
      <c r="J305" s="49" t="e">
        <f t="shared" si="9"/>
        <v>#N/A</v>
      </c>
      <c r="K305" s="51" t="e">
        <f>IF(G305="",NA(),IF(DistrictBySize[[#This Row],[DistrictGroupTitle]]=$N$2,IF($N$7="All Programs",I305,H305),NA()))</f>
        <v>#N/A</v>
      </c>
    </row>
    <row r="306" spans="1:11" x14ac:dyDescent="0.25">
      <c r="A306" s="1" t="s">
        <v>706</v>
      </c>
      <c r="B306" s="1" t="s">
        <v>707</v>
      </c>
      <c r="C306" s="1" t="s">
        <v>616</v>
      </c>
      <c r="D306" s="1" t="s">
        <v>12</v>
      </c>
      <c r="E306" s="1" t="s">
        <v>617</v>
      </c>
      <c r="F306">
        <v>105.69</v>
      </c>
      <c r="G306" vm="327">
        <f t="shared" si="8"/>
        <v>74.959999999999994</v>
      </c>
      <c r="H30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Row],[DistTitle]]&amp;"]")/G306,"")</f>
        <v/>
      </c>
      <c r="I306" s="49">
        <f>IFERROR(CUBEVALUE("ThisWorkbookDataModel","[Measures].[Exp]","[Expenditures].[SchoolYear].["&amp;$N$6&amp;"]","[Expenditures].[DistTitle].["&amp;DistrictBySize[[#This Row],[DistTitle]]&amp;"]")/G306,"")</f>
        <v>34079.086579509079</v>
      </c>
      <c r="J306" s="49" t="e">
        <f t="shared" si="9"/>
        <v>#N/A</v>
      </c>
      <c r="K306" s="51" t="e">
        <f>IF(G306="",NA(),IF(DistrictBySize[[#This Row],[DistrictGroupTitle]]=$N$2,IF($N$7="All Programs",I306,H306),NA()))</f>
        <v>#N/A</v>
      </c>
    </row>
    <row r="307" spans="1:11" x14ac:dyDescent="0.25">
      <c r="A307" s="1" t="s">
        <v>706</v>
      </c>
      <c r="B307" s="1" t="s">
        <v>707</v>
      </c>
      <c r="C307" s="1" t="s">
        <v>96</v>
      </c>
      <c r="D307" s="1" t="s">
        <v>12</v>
      </c>
      <c r="E307" s="1" t="s">
        <v>97</v>
      </c>
      <c r="F307">
        <v>334.6</v>
      </c>
      <c r="G307" vm="291">
        <f t="shared" si="8"/>
        <v>335.42</v>
      </c>
      <c r="H30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Row],[DistTitle]]&amp;"]")/G307,"")</f>
        <v/>
      </c>
      <c r="I307" s="49">
        <f>IFERROR(CUBEVALUE("ThisWorkbookDataModel","[Measures].[Exp]","[Expenditures].[SchoolYear].["&amp;$N$6&amp;"]","[Expenditures].[DistTitle].["&amp;DistrictBySize[[#This Row],[DistTitle]]&amp;"]")/G307,"")</f>
        <v>23652.296106374099</v>
      </c>
      <c r="J307" s="49" t="e">
        <f t="shared" si="9"/>
        <v>#N/A</v>
      </c>
      <c r="K307" s="51" t="e">
        <f>IF(G307="",NA(),IF(DistrictBySize[[#This Row],[DistrictGroupTitle]]=$N$2,IF($N$7="All Programs",I307,H307),NA()))</f>
        <v>#N/A</v>
      </c>
    </row>
    <row r="308" spans="1:11" x14ac:dyDescent="0.25">
      <c r="A308" s="1" t="s">
        <v>706</v>
      </c>
      <c r="B308" s="1" t="s">
        <v>707</v>
      </c>
      <c r="C308" s="1" t="s">
        <v>474</v>
      </c>
      <c r="D308" s="1" t="s">
        <v>188</v>
      </c>
      <c r="E308" s="1" t="s">
        <v>475</v>
      </c>
      <c r="F308">
        <v>4350.22</v>
      </c>
      <c r="G308" vm="236">
        <f t="shared" si="8"/>
        <v>4302.07</v>
      </c>
      <c r="H30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Row],[DistTitle]]&amp;"]")/G308,"")</f>
        <v/>
      </c>
      <c r="I308" s="49">
        <f>IFERROR(CUBEVALUE("ThisWorkbookDataModel","[Measures].[Exp]","[Expenditures].[SchoolYear].["&amp;$N$6&amp;"]","[Expenditures].[DistTitle].["&amp;DistrictBySize[[#This Row],[DistTitle]]&amp;"]")/G308,"")</f>
        <v>16110.853479836454</v>
      </c>
      <c r="J308" s="49" vm="236">
        <f t="shared" si="9"/>
        <v>4302.07</v>
      </c>
      <c r="K308" s="51">
        <f>IF(G308="",NA(),IF(DistrictBySize[[#This Row],[DistrictGroupTitle]]=$N$2,IF($N$7="All Programs",I308,H308),NA()))</f>
        <v>16110.853479836454</v>
      </c>
    </row>
    <row r="309" spans="1:11" x14ac:dyDescent="0.25">
      <c r="A309" s="1" t="s">
        <v>706</v>
      </c>
      <c r="B309" s="1" t="s">
        <v>707</v>
      </c>
      <c r="C309" s="1" t="s">
        <v>396</v>
      </c>
      <c r="D309" s="1" t="s">
        <v>200</v>
      </c>
      <c r="E309" s="1" t="s">
        <v>397</v>
      </c>
      <c r="F309">
        <v>1083.06</v>
      </c>
      <c r="G309" vm="280">
        <f t="shared" si="8"/>
        <v>1084.27</v>
      </c>
      <c r="H30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Row],[DistTitle]]&amp;"]")/G309,"")</f>
        <v/>
      </c>
      <c r="I309" s="49">
        <f>IFERROR(CUBEVALUE("ThisWorkbookDataModel","[Measures].[Exp]","[Expenditures].[SchoolYear].["&amp;$N$6&amp;"]","[Expenditures].[DistTitle].["&amp;DistrictBySize[[#This Row],[DistTitle]]&amp;"]")/G309,"")</f>
        <v>19118.575613085297</v>
      </c>
      <c r="J309" s="49" t="e">
        <f t="shared" si="9"/>
        <v>#N/A</v>
      </c>
      <c r="K309" s="51" t="e">
        <f>IF(G309="",NA(),IF(DistrictBySize[[#This Row],[DistrictGroupTitle]]=$N$2,IF($N$7="All Programs",I309,H309),NA()))</f>
        <v>#N/A</v>
      </c>
    </row>
    <row r="310" spans="1:11" x14ac:dyDescent="0.25">
      <c r="A310" s="1" t="s">
        <v>706</v>
      </c>
      <c r="B310" s="1" t="s">
        <v>707</v>
      </c>
      <c r="C310" s="1" t="s">
        <v>74</v>
      </c>
      <c r="D310" s="1" t="s">
        <v>12</v>
      </c>
      <c r="E310" s="1" t="s">
        <v>75</v>
      </c>
      <c r="F310">
        <v>142.80000000000001</v>
      </c>
      <c r="G310" vm="402">
        <f t="shared" si="8"/>
        <v>163.83000000000001</v>
      </c>
      <c r="H31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Row],[DistTitle]]&amp;"]")/G310,"")</f>
        <v/>
      </c>
      <c r="I310" s="49">
        <f>IFERROR(CUBEVALUE("ThisWorkbookDataModel","[Measures].[Exp]","[Expenditures].[SchoolYear].["&amp;$N$6&amp;"]","[Expenditures].[DistTitle].["&amp;DistrictBySize[[#This Row],[DistTitle]]&amp;"]")/G310,"")</f>
        <v>24503.63230177623</v>
      </c>
      <c r="J310" s="49" t="e">
        <f t="shared" si="9"/>
        <v>#N/A</v>
      </c>
      <c r="K310" s="51" t="e">
        <f>IF(G310="",NA(),IF(DistrictBySize[[#This Row],[DistrictGroupTitle]]=$N$2,IF($N$7="All Programs",I310,H310),NA()))</f>
        <v>#N/A</v>
      </c>
    </row>
    <row r="311" spans="1:11" x14ac:dyDescent="0.25">
      <c r="A311" s="1" t="s">
        <v>706</v>
      </c>
      <c r="B311" s="1" t="s">
        <v>707</v>
      </c>
      <c r="C311" s="1" t="s">
        <v>102</v>
      </c>
      <c r="D311" s="1" t="s">
        <v>12</v>
      </c>
      <c r="E311" s="1" t="s">
        <v>103</v>
      </c>
      <c r="F311">
        <v>223.01</v>
      </c>
      <c r="G311" vm="148">
        <f t="shared" si="8"/>
        <v>225.65</v>
      </c>
      <c r="H31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Row],[DistTitle]]&amp;"]")/G311,"")</f>
        <v/>
      </c>
      <c r="I311" s="49">
        <f>IFERROR(CUBEVALUE("ThisWorkbookDataModel","[Measures].[Exp]","[Expenditures].[SchoolYear].["&amp;$N$6&amp;"]","[Expenditures].[DistTitle].["&amp;DistrictBySize[[#This Row],[DistTitle]]&amp;"]")/G311,"")</f>
        <v>20508.925238200754</v>
      </c>
      <c r="J311" s="49" t="e">
        <f t="shared" si="9"/>
        <v>#N/A</v>
      </c>
      <c r="K311" s="51" t="e">
        <f>IF(G311="",NA(),IF(DistrictBySize[[#This Row],[DistrictGroupTitle]]=$N$2,IF($N$7="All Programs",I311,H311),NA()))</f>
        <v>#N/A</v>
      </c>
    </row>
    <row r="312" spans="1:11" x14ac:dyDescent="0.25">
      <c r="A312" s="1" t="s">
        <v>706</v>
      </c>
      <c r="B312" s="1" t="s">
        <v>707</v>
      </c>
      <c r="C312" s="1" t="s">
        <v>124</v>
      </c>
      <c r="D312" s="1" t="s">
        <v>12</v>
      </c>
      <c r="E312" s="1" t="s">
        <v>125</v>
      </c>
      <c r="F312">
        <v>346.16</v>
      </c>
      <c r="G312" vm="189">
        <f t="shared" si="8"/>
        <v>338.61</v>
      </c>
      <c r="H31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Row],[DistTitle]]&amp;"]")/G312,"")</f>
        <v/>
      </c>
      <c r="I312" s="49">
        <f>IFERROR(CUBEVALUE("ThisWorkbookDataModel","[Measures].[Exp]","[Expenditures].[SchoolYear].["&amp;$N$6&amp;"]","[Expenditures].[DistTitle].["&amp;DistrictBySize[[#This Row],[DistTitle]]&amp;"]")/G312,"")</f>
        <v>22186.93756829391</v>
      </c>
      <c r="J312" s="49" t="e">
        <f t="shared" si="9"/>
        <v>#N/A</v>
      </c>
      <c r="K312" s="51" t="e">
        <f>IF(G312="",NA(),IF(DistrictBySize[[#This Row],[DistrictGroupTitle]]=$N$2,IF($N$7="All Programs",I312,H312),NA()))</f>
        <v>#N/A</v>
      </c>
    </row>
    <row r="313" spans="1:11" x14ac:dyDescent="0.25">
      <c r="A313" s="1" t="s">
        <v>706</v>
      </c>
      <c r="B313" s="1" t="s">
        <v>707</v>
      </c>
      <c r="C313" s="1" t="s">
        <v>50</v>
      </c>
      <c r="D313" s="1" t="s">
        <v>12</v>
      </c>
      <c r="E313" s="1" t="s">
        <v>51</v>
      </c>
      <c r="F313">
        <v>120.8</v>
      </c>
      <c r="G313" vm="317">
        <f t="shared" si="8"/>
        <v>116.99</v>
      </c>
      <c r="H313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Row],[DistTitle]]&amp;"]")/G313,"")</f>
        <v/>
      </c>
      <c r="I313" s="49">
        <f>IFERROR(CUBEVALUE("ThisWorkbookDataModel","[Measures].[Exp]","[Expenditures].[SchoolYear].["&amp;$N$6&amp;"]","[Expenditures].[DistTitle].["&amp;DistrictBySize[[#This Row],[DistTitle]]&amp;"]")/G313,"")</f>
        <v>29906.115821865114</v>
      </c>
      <c r="J313" s="49" t="e">
        <f t="shared" si="9"/>
        <v>#N/A</v>
      </c>
      <c r="K313" s="51" t="e">
        <f>IF(G313="",NA(),IF(DistrictBySize[[#This Row],[DistrictGroupTitle]]=$N$2,IF($N$7="All Programs",I313,H313),NA()))</f>
        <v>#N/A</v>
      </c>
    </row>
    <row r="314" spans="1:11" x14ac:dyDescent="0.25">
      <c r="A314" s="1" t="s">
        <v>706</v>
      </c>
      <c r="B314" s="1" t="s">
        <v>707</v>
      </c>
      <c r="C314" s="1" t="s">
        <v>406</v>
      </c>
      <c r="D314" s="1" t="s">
        <v>194</v>
      </c>
      <c r="E314" s="1" t="s">
        <v>407</v>
      </c>
      <c r="F314">
        <v>770.46</v>
      </c>
      <c r="G314" vm="373">
        <f t="shared" si="8"/>
        <v>802.94</v>
      </c>
      <c r="H314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Row],[DistTitle]]&amp;"]")/G314,"")</f>
        <v/>
      </c>
      <c r="I314" s="49">
        <f>IFERROR(CUBEVALUE("ThisWorkbookDataModel","[Measures].[Exp]","[Expenditures].[SchoolYear].["&amp;$N$6&amp;"]","[Expenditures].[DistTitle].["&amp;DistrictBySize[[#This Row],[DistTitle]]&amp;"]")/G314,"")</f>
        <v>16102.845530176599</v>
      </c>
      <c r="J314" s="49" t="e">
        <f t="shared" si="9"/>
        <v>#N/A</v>
      </c>
      <c r="K314" s="51" t="e">
        <f>IF(G314="",NA(),IF(DistrictBySize[[#This Row],[DistrictGroupTitle]]=$N$2,IF($N$7="All Programs",I314,H314),NA()))</f>
        <v>#N/A</v>
      </c>
    </row>
    <row r="315" spans="1:11" x14ac:dyDescent="0.25">
      <c r="A315" s="1" t="s">
        <v>706</v>
      </c>
      <c r="B315" s="1" t="s">
        <v>707</v>
      </c>
      <c r="C315" s="1" t="s">
        <v>60</v>
      </c>
      <c r="D315" s="1" t="s">
        <v>12</v>
      </c>
      <c r="E315" s="1" t="s">
        <v>61</v>
      </c>
      <c r="F315">
        <v>175.25</v>
      </c>
      <c r="G315" vm="244">
        <f t="shared" si="8"/>
        <v>178.66</v>
      </c>
      <c r="H315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Row],[DistTitle]]&amp;"]")/G315,"")</f>
        <v/>
      </c>
      <c r="I315" s="49">
        <f>IFERROR(CUBEVALUE("ThisWorkbookDataModel","[Measures].[Exp]","[Expenditures].[SchoolYear].["&amp;$N$6&amp;"]","[Expenditures].[DistTitle].["&amp;DistrictBySize[[#This Row],[DistTitle]]&amp;"]")/G315,"")</f>
        <v>23219.492443747902</v>
      </c>
      <c r="J315" s="49" t="e">
        <f t="shared" si="9"/>
        <v>#N/A</v>
      </c>
      <c r="K315" s="51" t="e">
        <f>IF(G315="",NA(),IF(DistrictBySize[[#This Row],[DistrictGroupTitle]]=$N$2,IF($N$7="All Programs",I315,H315),NA()))</f>
        <v>#N/A</v>
      </c>
    </row>
    <row r="316" spans="1:11" x14ac:dyDescent="0.25">
      <c r="A316" s="1" t="s">
        <v>706</v>
      </c>
      <c r="B316" s="1" t="s">
        <v>707</v>
      </c>
      <c r="C316" s="1" t="s">
        <v>82</v>
      </c>
      <c r="D316" s="1" t="s">
        <v>183</v>
      </c>
      <c r="E316" s="1" t="s">
        <v>83</v>
      </c>
      <c r="F316">
        <v>89.18</v>
      </c>
      <c r="G316" vm="372">
        <f t="shared" si="8"/>
        <v>100.43</v>
      </c>
      <c r="H316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Row],[DistTitle]]&amp;"]")/G316,"")</f>
        <v/>
      </c>
      <c r="I316" s="49">
        <f>IFERROR(CUBEVALUE("ThisWorkbookDataModel","[Measures].[Exp]","[Expenditures].[SchoolYear].["&amp;$N$6&amp;"]","[Expenditures].[DistTitle].["&amp;DistrictBySize[[#This Row],[DistTitle]]&amp;"]")/G316,"")</f>
        <v>26706.103554714726</v>
      </c>
      <c r="J316" s="49" t="e">
        <f t="shared" si="9"/>
        <v>#N/A</v>
      </c>
      <c r="K316" s="51" t="e">
        <f>IF(G316="",NA(),IF(DistrictBySize[[#This Row],[DistrictGroupTitle]]=$N$2,IF($N$7="All Programs",I316,H316),NA()))</f>
        <v>#N/A</v>
      </c>
    </row>
    <row r="317" spans="1:11" x14ac:dyDescent="0.25">
      <c r="A317" s="1" t="s">
        <v>706</v>
      </c>
      <c r="B317" s="1" t="s">
        <v>707</v>
      </c>
      <c r="C317" s="1" t="s">
        <v>256</v>
      </c>
      <c r="D317" s="1" t="s">
        <v>191</v>
      </c>
      <c r="E317" s="1" t="s">
        <v>257</v>
      </c>
      <c r="F317">
        <v>2370.85</v>
      </c>
      <c r="G317" vm="198">
        <f t="shared" si="8"/>
        <v>2351.11</v>
      </c>
      <c r="H317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Row],[DistTitle]]&amp;"]")/G317,"")</f>
        <v/>
      </c>
      <c r="I317" s="49">
        <f>IFERROR(CUBEVALUE("ThisWorkbookDataModel","[Measures].[Exp]","[Expenditures].[SchoolYear].["&amp;$N$6&amp;"]","[Expenditures].[DistTitle].["&amp;DistrictBySize[[#This Row],[DistTitle]]&amp;"]")/G317,"")</f>
        <v>18980.034256159855</v>
      </c>
      <c r="J317" s="49" t="e">
        <f t="shared" si="9"/>
        <v>#N/A</v>
      </c>
      <c r="K317" s="51" t="e">
        <f>IF(G317="",NA(),IF(DistrictBySize[[#This Row],[DistrictGroupTitle]]=$N$2,IF($N$7="All Programs",I317,H317),NA()))</f>
        <v>#N/A</v>
      </c>
    </row>
    <row r="318" spans="1:11" x14ac:dyDescent="0.25">
      <c r="A318" s="1" t="s">
        <v>706</v>
      </c>
      <c r="B318" s="1" t="s">
        <v>707</v>
      </c>
      <c r="C318" s="1" t="s">
        <v>180</v>
      </c>
      <c r="D318" s="1" t="s">
        <v>12</v>
      </c>
      <c r="E318" s="1" t="s">
        <v>181</v>
      </c>
      <c r="F318">
        <v>131.80000000000001</v>
      </c>
      <c r="G318" vm="158">
        <f t="shared" si="8"/>
        <v>138.6</v>
      </c>
      <c r="H318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Row],[DistTitle]]&amp;"]")/G318,"")</f>
        <v/>
      </c>
      <c r="I318" s="49">
        <f>IFERROR(CUBEVALUE("ThisWorkbookDataModel","[Measures].[Exp]","[Expenditures].[SchoolYear].["&amp;$N$6&amp;"]","[Expenditures].[DistTitle].["&amp;DistrictBySize[[#This Row],[DistTitle]]&amp;"]")/G318,"")</f>
        <v>10381.112121212122</v>
      </c>
      <c r="J318" s="49" t="e">
        <f t="shared" si="9"/>
        <v>#N/A</v>
      </c>
      <c r="K318" s="51" t="e">
        <f>IF(G318="",NA(),IF(DistrictBySize[[#This Row],[DistrictGroupTitle]]=$N$2,IF($N$7="All Programs",I318,H318),NA()))</f>
        <v>#N/A</v>
      </c>
    </row>
    <row r="319" spans="1:11" x14ac:dyDescent="0.25">
      <c r="A319" s="1" t="s">
        <v>706</v>
      </c>
      <c r="B319" s="1" t="s">
        <v>707</v>
      </c>
      <c r="C319" s="1" t="s">
        <v>634</v>
      </c>
      <c r="D319" s="1" t="s">
        <v>197</v>
      </c>
      <c r="E319" s="1" t="s">
        <v>635</v>
      </c>
      <c r="F319">
        <v>15356.15</v>
      </c>
      <c r="G319" vm="231">
        <f t="shared" si="8"/>
        <v>15335.67</v>
      </c>
      <c r="H319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Row],[DistTitle]]&amp;"]")/G319,"")</f>
        <v/>
      </c>
      <c r="I319" s="49">
        <f>IFERROR(CUBEVALUE("ThisWorkbookDataModel","[Measures].[Exp]","[Expenditures].[SchoolYear].["&amp;$N$6&amp;"]","[Expenditures].[DistTitle].["&amp;DistrictBySize[[#This Row],[DistTitle]]&amp;"]")/G319,"")</f>
        <v>18769.957161310849</v>
      </c>
      <c r="J319" s="49" t="e">
        <f t="shared" si="9"/>
        <v>#N/A</v>
      </c>
      <c r="K319" s="51" t="e">
        <f>IF(G319="",NA(),IF(DistrictBySize[[#This Row],[DistrictGroupTitle]]=$N$2,IF($N$7="All Programs",I319,H319),NA()))</f>
        <v>#N/A</v>
      </c>
    </row>
    <row r="320" spans="1:11" x14ac:dyDescent="0.25">
      <c r="A320" s="1" t="s">
        <v>706</v>
      </c>
      <c r="B320" s="1" t="s">
        <v>707</v>
      </c>
      <c r="C320" s="1" t="s">
        <v>578</v>
      </c>
      <c r="D320" s="1" t="s">
        <v>219</v>
      </c>
      <c r="E320" s="1" t="s">
        <v>579</v>
      </c>
      <c r="F320">
        <v>5606.74</v>
      </c>
      <c r="G320" vm="237">
        <f t="shared" si="8"/>
        <v>5694.02</v>
      </c>
      <c r="H320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Row],[DistTitle]]&amp;"]")/G320,"")</f>
        <v/>
      </c>
      <c r="I320" s="49">
        <f>IFERROR(CUBEVALUE("ThisWorkbookDataModel","[Measures].[Exp]","[Expenditures].[SchoolYear].["&amp;$N$6&amp;"]","[Expenditures].[DistTitle].["&amp;DistrictBySize[[#This Row],[DistTitle]]&amp;"]")/G320,"")</f>
        <v>17604.868528737166</v>
      </c>
      <c r="J320" s="49" t="e">
        <f t="shared" si="9"/>
        <v>#N/A</v>
      </c>
      <c r="K320" s="51" t="e">
        <f>IF(G320="",NA(),IF(DistrictBySize[[#This Row],[DistrictGroupTitle]]=$N$2,IF($N$7="All Programs",I320,H320),NA()))</f>
        <v>#N/A</v>
      </c>
    </row>
    <row r="321" spans="1:11" x14ac:dyDescent="0.25">
      <c r="A321" s="1" t="s">
        <v>706</v>
      </c>
      <c r="B321" s="1" t="s">
        <v>707</v>
      </c>
      <c r="C321" s="1" t="s">
        <v>652</v>
      </c>
      <c r="D321" s="1" t="s">
        <v>200</v>
      </c>
      <c r="E321" s="1" t="s">
        <v>653</v>
      </c>
      <c r="F321">
        <v>1323.08</v>
      </c>
      <c r="G321" t="str">
        <f>IFERROR(CUBEVALUE("ThisWorkbookDataModel","[Measures].[Enr]","[Enrollment].[SchoolYear].["&amp;$N$6&amp;"]","[Enrollment].[DistTitle].["&amp;#REF!&amp;"]"),"")</f>
        <v/>
      </c>
      <c r="H321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Row],[DistTitle]]&amp;"]")/G321,"")</f>
        <v/>
      </c>
      <c r="I321" s="49" t="str">
        <f>IFERROR(CUBEVALUE("ThisWorkbookDataModel","[Measures].[Exp]","[Expenditures].[SchoolYear].["&amp;$N$6&amp;"]","[Expenditures].[DistTitle].["&amp;DistrictBySize[[#This Row],[DistTitle]]&amp;"]")/G321,"")</f>
        <v/>
      </c>
      <c r="J321" s="49" t="e">
        <f t="shared" si="9"/>
        <v>#N/A</v>
      </c>
      <c r="K321" s="51" t="e">
        <f>IF(G321="",NA(),IF(DistrictBySize[[#This Row],[DistrictGroupTitle]]=$N$2,IF($N$7="All Programs",I321,H321),NA()))</f>
        <v>#N/A</v>
      </c>
    </row>
    <row r="322" spans="1:11" x14ac:dyDescent="0.25">
      <c r="G322" vm="222">
        <f>IFERROR(CUBEVALUE("ThisWorkbookDataModel","[Measures].[Enr]","[Enrollment].[SchoolYear].["&amp;$N$6&amp;"]","[Enrollment].[DistTitle].["&amp;E321&amp;"]"),"")</f>
        <v>1336.27</v>
      </c>
      <c r="H322" s="49" t="str">
        <f>IFERROR(CUBEVALUE("ThisWorkbookDataModel","[Measures].[Exp]","[Expenditures].[ProgramGroupTitle].["&amp;$N$7&amp;"]","[Expenditures].[SchoolYear].["&amp;$N$6&amp;"]","[Expenditures].[DistTitle].["&amp;DistrictBySize[[#This Row],[DistTitle]]&amp;"]")/G322,"")</f>
        <v/>
      </c>
      <c r="I322" s="49" t="str">
        <f>IFERROR(CUBEVALUE("ThisWorkbookDataModel","[Measures].[Exp]","[Expenditures].[SchoolYear].["&amp;$N$6&amp;"]","[Expenditures].[DistTitle].["&amp;DistrictBySize[[#This Row],[DistTitle]]&amp;"]")/G322,"")</f>
        <v/>
      </c>
      <c r="J322" s="49" vm="222">
        <f t="shared" ref="J322" si="10">IF(ISNA(K322),NA(),G322)</f>
        <v>1336.27</v>
      </c>
      <c r="K322" s="51" t="e">
        <f>IF(G322="",NA(),IF(DistrictBySize[[#This Row],[DistrictGroupTitle]]=$N$2,IF($N$7="All Programs",I322,H322),NA()))</f>
        <v>#VALUE!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E x p e n d i t u r e s _ b b 7 c 5 d f 0 - c 7 2 8 - 4 6 e 3 - b 0 2 b - 4 6 8 5 2 b 4 6 6 8 5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 2 6 4 < / i n t > < / v a l u e > < / i t e m > < i t e m > < k e y > < s t r i n g > V e r T t l < / s t r i n g > < / k e y > < v a l u e > < i n t > 1 7 9 < / i n t > < / v a l u e > < / i t e m > < i t e m > < k e y > < s t r i n g > D i s t C o d e < / s t r i n g > < / k e y > < v a l u e > < i n t > 2 5 0 < / i n t > < / v a l u e > < / i t e m > < i t e m > < k e y > < s t r i n g > D i s t T i t l e < / s t r i n g > < / k e y > < v a l u e > < i n t > 2 6 0 < / i n t > < / v a l u e > < / i t e m > < i t e m > < k e y > < s t r i n g > A c t G r o u p 2 < / s t r i n g > < / k e y > < v a l u e > < i n t > 3 1 7 < / i n t > < / v a l u e > < / i t e m > < i t e m > < k e y > < s t r i n g > T o t a l < / s t r i n g > < / k e y > < v a l u e > < i n t > 3 0 3 < / i n t > < / v a l u e > < / i t e m > < i t e m > < k e y > < s t r i n g > K e y < / s t r i n g > < / k e y > < v a l u e > < i n t > 3 9 1 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 V e r T t l < / s t r i n g > < / k e y > < v a l u e > < i n t > 1 < / i n t > < / v a l u e > < / i t e m > < i t e m > < k e y > < s t r i n g > D i s t C o d e < / s t r i n g > < / k e y > < v a l u e > < i n t > 2 < / i n t > < / v a l u e > < / i t e m > < i t e m > < k e y > < s t r i n g > D i s t T i t l e < / s t r i n g > < / k e y > < v a l u e > < i n t > 3 < / i n t > < / v a l u e > < / i t e m > < i t e m > < k e y > < s t r i n g > A c t G r o u p 2 < / s t r i n g > < / k e y > < v a l u e > < i n t > 4 < / i n t > < / v a l u e > < / i t e m > < i t e m > < k e y > < s t r i n g > T o t a l < / s t r i n g > < / k e y > < v a l u e > < i n t > 5 < / i n t > < / v a l u e > < / i t e m > < i t e m > < k e y > < s t r i n g > K e y < / s t r i n g > < / k e y > < v a l u e > < i n t > 6 < / i n t > < / v a l u e > < / i t e m > < / C o l u m n D i s p l a y I n d e x > < C o l u m n F r o z e n   / > < C o l u m n C h e c k e d   / > < C o l u m n F i l t e r > < i t e m > < k e y > < s t r i n g > A c t G r o u p 2 < / s t r i n g > < / k e y > < v a l u e > < F i l t e r E x p r e s s i o n   x s i : n i l = " t r u e "   / > < / v a l u e > < / i t e m > < i t e m > < k e y > < s t r i n g > S c h o o l Y e a r < / s t r i n g > < / k e y > < v a l u e > < F i l t e r E x p r e s s i o n   x s i : n i l = " t r u e "   / > < / v a l u e > < / i t e m > < / C o l u m n F i l t e r > < S e l e c t i o n F i l t e r > < i t e m > < k e y > < s t r i n g > A c t G r o u p 2 < / s t r i n g > < / k e y > < v a l u e > < S e l e c t i o n F i l t e r > < S e l e c t i o n T y p e > S e l e c t < / S e l e c t i o n T y p e > < I t e m s > < a n y T y p e   x s i : t y p e = " x s d : s t r i n g " > C e n t r a l   A d m i n < / a n y T y p e > < / I t e m s > < / S e l e c t i o n F i l t e r > < / v a l u e > < / i t e m > < i t e m > < k e y > < s t r i n g > S c h o o l Y e a r < / s t r i n g > < / k e y > < v a l u e > < S e l e c t i o n F i l t e r > < S e l e c t i o n T y p e > S e l e c t < / S e l e c t i o n T y p e > < I t e m s > < a n y T y p e   x s i : t y p e = " x s d : s t r i n g " > 1 9 9 5 - 9 6 < / a n y T y p e > < / I t e m s > < / S e l e c t i o n F i l t e r > < / v a l u e > < / i t e m > < / S e l e c t i o n F i l t e r > < F i l t e r P a r a m e t e r s > < i t e m > < k e y > < s t r i n g > A c t G r o u p 2 < / s t r i n g > < / k e y > < v a l u e > < C o m m a n d P a r a m e t e r s   / > < / v a l u e > < / i t e m > < i t e m > < k e y > < s t r i n g > S c h o o l Y e a r 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 2 0 2 4 - 0 3 - 2 8 T 1 2 : 4 5 : 4 5 . 9 8 2 0 8 7 8 - 0 7 : 0 0 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E x p e n d i t u r e s _ b b 7 c 5 d f 0 - c 7 2 8 - 4 6 e 3 - b 0 2 b - 4 6 8 5 2 b 4 6 6 8 5 0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 E x p e n d i t u r e s _ b b 7 c 5 d f 0 - c 7 2 8 - 4 6 e 3 - b 0 2 b - 4 6 8 5 2 b 4 6 6 8 5 0 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 D i s t r i c t B y S i z e - e d f 4 4 e a 2 - 7 c 3 c - 4 2 3 b - a b 7 1 - 1 3 d 1 d c c d 4 7 e a 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 E n r o l l m e n t _ 7 4 1 2 f 8 2 a - 0 6 8 a - 4 7 6 a - 9 a c 5 - 8 0 6 0 7 d d d 1 1 9 b 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 2 3 4 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E x p e n d i t u r e s _ b b 7 c 5 d f 0 - c 7 2 8 - 4 6 e 3 - b 0 2 b - 4 6 8 5 2 b 4 6 6 8 5 0 , D i s t r i c t B y S i z e - e d f 4 4 e a 2 - 7 c 3 c - 4 2 3 b - a b 7 1 - 1 3 d 1 d c c d 4 7 e a , E n r o l l m e n t _ 7 4 1 2 f 8 2 a - 0 6 8 a - 4 7 6 a - 9 a c 5 - 8 0 6 0 7 d d d 1 1 9 b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S e l e c t e d D i s t r i c t _ 4 a f c d e f a - e b 3 b - 4 8 5 1 - a d c 3 - 1 3 6 d 8 2 e 5 d 8 a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 S e l e c t e d D i s t r i c t < / s t r i n g > < / k e y > < v a l u e > < i n t > 3 0 7 < / i n t > < / v a l u e > < / i t e m > < / C o l u m n W i d t h s > < C o l u m n D i s p l a y I n d e x > < i t e m > < k e y > < s t r i n g > S e l e c t e d D i s t r i c t 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 D i s t r i c t B y S i z e 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 D i s t r i c t B y S i z e 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 C o l u m n s \ D i s t r i c t G r o u p T i t l e 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 C o l u m n s \ E n r o l l 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 E n r o l l m e n t 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 E n r o l l m e n t 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 C o l u m n s \ E n r o l l m e n t 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 E x p e n d i t u r e s 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 E x p e n d i t u r e s 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 C o l u m n s \ A c t G r o u p 2 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 4 9 < / H e i g h t > < / S a n d b o x E d i t o r . F o r m u l a B a r S t a t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E n r o l l m e n t _ 7 4 1 2 f 8 2 a - 0 6 8 a - 4 7 6 a - 9 a c 5 - 8 0 6 0 7 d d d 1 1 9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 2 3 9 < / i n t > < / v a l u e > < / i t e m > < i t e m > < k e y > < s t r i n g > D i s t C o d e < / s t r i n g > < / k e y > < v a l u e > < i n t > 2 0 9 < / i n t > < / v a l u e > < / i t e m > < i t e m > < k e y > < s t r i n g > D i s t T i t l e < / s t r i n g > < / k e y > < v a l u e > < i n t > 1 9 6 < / i n t > < / v a l u e > < / i t e m > < i t e m > < k e y > < s t r i n g > V e r T t l < / s t r i n g > < / k e y > < v a l u e > < i n t > 1 6 3 < / i n t > < / v a l u e > < / i t e m > < i t e m > < k e y > < s t r i n g > E n r o l l m e n t < / s t r i n g > < / k e y > < v a l u e > < i n t > 2 3 9 < / i n t > < / v a l u e > < / i t e m > < i t e m > < k e y > < s t r i n g > K e y < / s t r i n g > < / k e y > < v a l u e > < i n t > 1 2 8 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 D i s t C o d e < / s t r i n g > < / k e y > < v a l u e > < i n t > 1 < / i n t > < / v a l u e > < / i t e m > < i t e m > < k e y > < s t r i n g > D i s t T i t l e < / s t r i n g > < / k e y > < v a l u e > < i n t > 2 < / i n t > < / v a l u e > < / i t e m > < i t e m > < k e y > < s t r i n g > V e r T t l < / s t r i n g > < / k e y > < v a l u e > < i n t > 3 < / i n t > < / v a l u e > < / i t e m > < i t e m > < k e y > < s t r i n g > E n r o l l m e n t < / s t r i n g > < / k e y > < v a l u e > < i n t > 4 < / i n t > < / v a l u e > < / i t e m > < i t e m > < k e y > < s t r i n g > K e y < / s t r i n g > < / k e y > < v a l u e > < i n t > 5 < / i n t > < / v a l u e > < / i t e m > < / C o l u m n D i s p l a y I n d e x > < C o l u m n F r o z e n   / > < C o l u m n C h e c k e d   / > < C o l u m n F i l t e r > < i t e m > < k e y > < s t r i n g > S c h o o l Y e a r < / s t r i n g > < / k e y > < v a l u e > < F i l t e r E x p r e s s i o n   x s i : n i l = " t r u e "   / > < / v a l u e > < / i t e m > < i t e m > < k e y > < s t r i n g > D i s t T i t l e < / s t r i n g > < / k e y > < v a l u e > < F i l t e r E x p r e s s i o n   x s i : n i l = " t r u e "   / > < / v a l u e > < / i t e m > < / C o l u m n F i l t e r > < S e l e c t i o n F i l t e r > < i t e m > < k e y > < s t r i n g > S c h o o l Y e a r < / s t r i n g > < / k e y > < v a l u e > < S e l e c t i o n F i l t e r   x s i : n i l = " t r u e "   / > < / v a l u e > < / i t e m > < i t e m > < k e y > < s t r i n g > D i s t T i t l e < / s t r i n g > < / k e y > < v a l u e > < S e l e c t i o n F i l t e r   x s i : n i l = " t r u e "   / > < / v a l u e > < / i t e m > < / S e l e c t i o n F i l t e r > < F i l t e r P a r a m e t e r s > < i t e m > < k e y > < s t r i n g > S c h o o l Y e a r < / s t r i n g > < / k e y > < v a l u e > < C o m m a n d P a r a m e t e r s   / > < / v a l u e > < / i t e m > < i t e m > < k e y > < s t r i n g > D i s t T i t l e 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D a t a M a s h u p   s q m i d = " 5 8 9 a a 5 6 7 - f e d 1 - 4 a b 7 - 9 d a 7 - 3 f 7 d d 3 b 7 f d d 7 "   x m l n s = " h t t p : / / s c h e m a s . m i c r o s o f t . c o m / D a t a M a s h u p " > A A A A A D I F A A B Q S w M E F A A C A A g A I X w 7 W h V 9 t P W j A A A A 9 g A A A B I A H A B D b 2 5 m a W c v U G F j a 2 F n Z S 5 4 b W w g o h g A K K A U A A A A A A A A A A A A A A A A A A A A A A A A A A A A h Y + x D o I w F E V / h X S n h b I o e Z T B V R I T o n F t S s V G e B h a L P / m 4 C f 5 C 2 I U d X O 8 5 5 7 h 3 v v 1 B v n Y N s F F 9 9 Z 0 m J G Y R i T Q q L r K Y J 2 R w R 3 C B c k F b K Q 6 y V o H k 4 w 2 H W 2 V k a N z 5 5 Q x 7 z 3 1 C e 3 6 m v E o i t m + W J f q q F t J P r L 5 L 4 c G r Z O o N B G w e 4 0 R n M Y J p 5 w v a Q R s h l A Y / A p 8 2 v t s f y C s h s Y N v R Y a w 2 0 J b I 7 A 3 h / E A 1 B L A w Q U A A I A C A A h f D t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X w 7 W g N 3 q R Q t A g A A G g o A A B M A H A B G b 3 J t d W x h c y 9 T Z W N 0 a W 9 u M S 5 t I K I Y A C i g F A A A A A A A A A A A A A A A A A A A A A A A A A A A A O V U X W v b M B R 9 N / g / C P c h N g R D + 7 p l k C Z O W r Z + L H L b h b E H 1 d F W U d n q Z B n W / v r J 8 o e k 2 E 6 7 Q U q h h d T S 0 f H V v c f 3 3 B w n g r A M w O p 5 + M F 1 X C e / Q x x v Q P T n A W c b I g q O c z A B F A v X A f I P s o I n W C L w N w 3 n S K B b l G P f m 1 F E K U q 9 M f A + H x 7 J x / e v B e a P E w 9 G X 6 J Z D G B y x x h d Y 8 R D v R y D B c l Q l u B r z E P 5 i w U d g z n J B S e J C M v F j G 3 w F h Q T Q S V 2 y d k v j t I l Z 8 V D a G 7 q c 3 h 1 5 i 8 X s o p w m r I i E w G Y Q h A z g S h w n c X q 4 g z I P M P N L b N e H r d o c 6 d G d K 4 a U z f o r V n a V n h 5 6 8 1 J t I o s J d a n c 6 l k l a b a T M / n X Q F a S n O i w J J q y C e X 8 m H E a 4 G S O K i W p N d b G 1 Z v b Q W a m L n r 2 E b 6 O l h b T X V a w 3 U 1 W z e W q O s s V x d X l + B 4 / d q t 4 v 0 I X I d k Z n e b P m g C H j 9 C 8 o T 3 5 4 Q o 4 2 w R R y 8 s r 6 r F 2 t X F 9 g k A i 9 S v 4 5 t u G J U Y p a M D n / 4 M L E s 0 Q U D X B d a d d j 4 D p G 8 3 i N 6 D L q T p d W 6 N B p 0 D K Y i h j + E + j m Q / q f 9 9 H j S k V i U O + a + R p u 1 Z 4 1 v o p U W 1 Y N X m Z R J V Q h a x Q U x j a w m U U B a / B j p 0 d a B W i j 4 Q q i F 0 x s i u l w b 5 P T l 1 B s A O S X z f E O X j p x G 8 J 5 T m Y I Y z I b + n 7 M k U 8 1 E Q q E / z n P n 3 6 Y 6 + A l R S J 9 P r 0 / M l 8 P s I k 6 P g m c F R m S u V 1 V Z D Y w 8 z 4 4 X z r 0 e 8 3 R O h T P r f p s I 7 c / C b 9 M j / d k N f H / 8 F U E s B A i 0 A F A A C A A g A I X w 7 W h V 9 t P W j A A A A 9 g A A A B I A A A A A A A A A A A A A A A A A A A A A A E N v b m Z p Z y 9 Q Y W N r Y W d l L n h t b F B L A Q I t A B Q A A g A I A C F 8 O 1 o P y u m r p A A A A O k A A A A T A A A A A A A A A A A A A A A A A O 8 A A A B b Q 2 9 u d G V u d F 9 U e X B l c 1 0 u e G 1 s U E s B A i 0 A F A A C A A g A I X w 7 W g N 3 q R Q t A g A A G g o A A B M A A A A A A A A A A A A A A A A A 4 A E A A E Z v c m 1 1 b G F z L 1 N l Y 3 R p b 2 4 x L m 1 Q S w U G A A A A A A M A A w D C A A A A W g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K h w A A A A A A A A I H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X h w Z W 5 k a X R 1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w I i A v P j x F b n R y e S B U e X B l P S J G a W x s Z W R D b 2 1 w b G V 0 Z V J l c 3 V s d F R v V 2 9 y a 3 N o Z W V 0 I i B W Y W x 1 Z T 0 i b D A i I C 8 + P E V u d H J 5 I F R 5 c G U 9 I k Z p b G x D b 2 x 1 b W 5 U e X B l c y I g V m F s d W U 9 I n N C Z 1 l H Q m d Z U C I g L z 4 8 R W 5 0 c n k g V H l w Z T 0 i R m l s b E x h c 3 R V c G R h d G V k I i B W Y W x 1 Z T 0 i Z D I w M j U t M D E t M j d U M j M 6 M z M 6 M D A u M T Q 0 O T A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4 Z m Y w N W Y z N C 0 z M j Q y L T R h M G Y t O T V k Z i 0 w O G F i N T Y x O D J j N T Q i I C 8 + P E V u d H J 5 I F R 5 c G U 9 I k Z p b G x D b 2 x 1 b W 5 O Y W 1 l c y I g V m F s d W U 9 I n N b J n F 1 b 3 Q 7 U 2 N o b 2 9 s W W V h c i Z x d W 9 0 O y w m c X V v d D t W Z X J U d G w m c X V v d D s s J n F 1 b 3 Q 7 R G l z d E N v Z G U m c X V v d D s s J n F 1 b 3 Q 7 R G l z d F R p d G x l J n F 1 b 3 Q 7 L C Z x d W 9 0 O 1 B y b 2 d y Y W 1 H c m 9 1 c F R p d G x l J n F 1 b 3 Q 7 L C Z x d W 9 0 O 1 R v d G F s J n F 1 b 3 Q 7 X S I g L z 4 8 R W 5 0 c n k g V H l w Z T 0 i R m l s b E N v d W 5 0 I i B W Y W x 1 Z T 0 i b D Y 2 N D A 5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4 c G V u Z G l 0 d X J l c y 9 T b 3 V y Y 2 U u e 1 N j a G 9 v b F l l Y X I s M H 0 m c X V v d D s s J n F 1 b 3 Q 7 U 2 V j d G l v b j E v R X h w Z W 5 k a X R 1 c m V z L 1 N v d X J j Z S 5 7 V m V y V H R s L D F 9 J n F 1 b 3 Q 7 L C Z x d W 9 0 O 1 N l Y 3 R p b 2 4 x L 0 V 4 c G V u Z G l 0 d X J l c y 9 T b 3 V y Y 2 U u e 0 R p c 3 R D b 2 R l L D J 9 J n F 1 b 3 Q 7 L C Z x d W 9 0 O 1 N l Y 3 R p b 2 4 x L 0 V 4 c G V u Z G l 0 d X J l c y 9 T b 3 V y Y 2 U u e 0 R p c 3 R U a X R s Z S w z f S Z x d W 9 0 O y w m c X V v d D t T Z W N 0 a W 9 u M S 9 F e H B l b m R p d H V y Z X M v U 2 9 1 c m N l L n t Q c m 9 n c m F t R 3 J v d X B U a X R s Z S w 0 f S Z x d W 9 0 O y w m c X V v d D t T Z W N 0 a W 9 u M S 9 F e H B l b m R p d H V y Z X M v U 2 9 1 c m N l L n t U b 3 R h b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F e H B l b m R p d H V y Z X M v U 2 9 1 c m N l L n t T Y 2 h v b 2 x Z Z W F y L D B 9 J n F 1 b 3 Q 7 L C Z x d W 9 0 O 1 N l Y 3 R p b 2 4 x L 0 V 4 c G V u Z G l 0 d X J l c y 9 T b 3 V y Y 2 U u e 1 Z l c l R 0 b C w x f S Z x d W 9 0 O y w m c X V v d D t T Z W N 0 a W 9 u M S 9 F e H B l b m R p d H V y Z X M v U 2 9 1 c m N l L n t E a X N 0 Q 2 9 k Z S w y f S Z x d W 9 0 O y w m c X V v d D t T Z W N 0 a W 9 u M S 9 F e H B l b m R p d H V y Z X M v U 2 9 1 c m N l L n t E a X N 0 V G l 0 b G U s M 3 0 m c X V v d D s s J n F 1 b 3 Q 7 U 2 V j d G l v b j E v R X h w Z W 5 k a X R 1 c m V z L 1 N v d X J j Z S 5 7 U H J v Z 3 J h b U d y b 3 V w V G l 0 b G U s N H 0 m c X V v d D s s J n F 1 b 3 Q 7 U 2 V j d G l v b j E v R X h w Z W 5 k a X R 1 c m V z L 1 N v d X J j Z S 5 7 V G 9 0 Y W w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4 c G V u Z G l 0 d X J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0 c m l j d E J 5 U 2 l 6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w M S 0 y M 1 Q y M z o y N D o w M S 4 4 M T E 1 O D c 2 W i I g L z 4 8 R W 5 0 c n k g V H l w Z T 0 i U X V l c n l J R C I g V m F s d W U 9 I n N j Y T R i N z A 0 O C 0 0 Z W E 3 L T R k O T E t O T g 2 M C 1 k N T M x M W J i N 2 Y x Z D Y i I C 8 + P E V u d H J 5 I F R 5 c G U 9 I k Z p b G x D b 2 x 1 b W 5 U e X B l c y I g V m F s d W U 9 I n N C Z 1 l H Q m d Z U C I g L z 4 8 R W 5 0 c n k g V H l w Z T 0 i R m l s b E V y c m 9 y Q 2 9 1 b n Q i I F Z h b H V l P S J s M C I g L z 4 8 R W 5 0 c n k g V H l w Z T 0 i U m V j b 3 Z l c n l U Y X J n Z X R T a G V l d C I g V m F s d W U 9 I n N E a X N 0 c m l j d H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Q i I F Z h b H V l P S J z R G l z d H J p Y 3 R C e V N p e m U i I C 8 + P E V u d H J 5 I F R 5 c G U 9 I k Z p b G x F c n J v c k N v Z G U i I F Z h b H V l P S J z V W 5 r b m 9 3 b i I g L z 4 8 R W 5 0 c n k g V H l w Z T 0 i R m l s b E N v b H V t b k 5 h b W V z I i B W Y W x 1 Z T 0 i c 1 s m c X V v d D t T Y 2 h v b 2 x Z Z W F y J n F 1 b 3 Q 7 L C Z x d W 9 0 O 1 Z l c l R 0 b C Z x d W 9 0 O y w m c X V v d D t E a X N 0 Q 2 9 k Z S Z x d W 9 0 O y w m c X V v d D t E a X N 0 c m l j d E d y b 3 V w V G l 0 b G U m c X V v d D s s J n F 1 b 3 Q 7 R G l z d F R p d G x l J n F 1 b 3 Q 7 L C Z x d W 9 0 O 0 V u c m 9 s b C Z x d W 9 0 O 1 0 i I C 8 + P E V u d H J 5 I F R 5 c G U 9 I k Z p b G x D b 3 V u d C I g V m F s d W U 9 I m w z M j A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z d H J p Y 3 R C e V N p e m U v U 2 9 1 c m N l L n t T Y 2 h v b 2 x Z Z W F y L D B 9 J n F 1 b 3 Q 7 L C Z x d W 9 0 O 1 N l Y 3 R p b 2 4 x L 0 R p c 3 R y a W N 0 Q n l T a X p l L 1 N v d X J j Z S 5 7 V m V y V H R s L D F 9 J n F 1 b 3 Q 7 L C Z x d W 9 0 O 1 N l Y 3 R p b 2 4 x L 0 R p c 3 R y a W N 0 Q n l T a X p l L 1 N v d X J j Z S 5 7 R G l z d E N v Z G U s M n 0 m c X V v d D s s J n F 1 b 3 Q 7 U 2 V j d G l v b j E v R G l z d H J p Y 3 R C e V N p e m U v U 2 9 1 c m N l L n t E a X N 0 c m l j d E d y b 3 V w V G l 0 b G U s M 3 0 m c X V v d D s s J n F 1 b 3 Q 7 U 2 V j d G l v b j E v R G l z d H J p Y 3 R C e V N p e m U v U 2 9 1 c m N l L n t E a X N 0 V G l 0 b G U s N H 0 m c X V v d D s s J n F 1 b 3 Q 7 U 2 V j d G l v b j E v R G l z d H J p Y 3 R C e V N p e m U v U 2 9 1 c m N l L n t F b n J v b G w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G l z d H J p Y 3 R C e V N p e m U v U 2 9 1 c m N l L n t T Y 2 h v b 2 x Z Z W F y L D B 9 J n F 1 b 3 Q 7 L C Z x d W 9 0 O 1 N l Y 3 R p b 2 4 x L 0 R p c 3 R y a W N 0 Q n l T a X p l L 1 N v d X J j Z S 5 7 V m V y V H R s L D F 9 J n F 1 b 3 Q 7 L C Z x d W 9 0 O 1 N l Y 3 R p b 2 4 x L 0 R p c 3 R y a W N 0 Q n l T a X p l L 1 N v d X J j Z S 5 7 R G l z d E N v Z G U s M n 0 m c X V v d D s s J n F 1 b 3 Q 7 U 2 V j d G l v b j E v R G l z d H J p Y 3 R C e V N p e m U v U 2 9 1 c m N l L n t E a X N 0 c m l j d E d y b 3 V w V G l 0 b G U s M 3 0 m c X V v d D s s J n F 1 b 3 Q 7 U 2 V j d G l v b j E v R G l z d H J p Y 3 R C e V N p e m U v U 2 9 1 c m N l L n t E a X N 0 V G l 0 b G U s N H 0 m c X V v d D s s J n F 1 b 3 Q 7 U 2 V j d G l v b j E v R G l z d H J p Y 3 R C e V N p e m U v U 2 9 1 c m N l L n t F b n J v b G w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p c 3 R y a W N 0 Q n l T a X p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c m 9 s b G 1 l b n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A i I C 8 + P E V u d H J 5 I F R 5 c G U 9 I k Z p b G x l Z E N v b X B s Z X R l U m V z d W x 0 V G 9 X b 3 J r c 2 h l Z X Q i I F Z h b H V l P S J s M C I g L z 4 8 R W 5 0 c n k g V H l w Z T 0 i R m l s b E N v d W 5 0 I i B W Y W x 1 Z T 0 i b D k w N T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D E t M j N U M j M 6 M j Q 6 M D E u O D I w M D k 0 M 1 o i I C 8 + P E V u d H J 5 I F R 5 c G U 9 I k Z p b G x D b 2 x 1 b W 5 U e X B l c y I g V m F s d W U 9 I n N C Z 1 l H Q m c 4 P S I g L z 4 8 R W 5 0 c n k g V H l w Z T 0 i R m l s b E N v b H V t b k 5 h b W V z I i B W Y W x 1 Z T 0 i c 1 s m c X V v d D t T Y 2 h v b 2 x Z Z W F y J n F 1 b 3 Q 7 L C Z x d W 9 0 O 0 R p c 3 R D b 2 R l J n F 1 b 3 Q 7 L C Z x d W 9 0 O 0 R p c 3 R U a X R s Z S Z x d W 9 0 O y w m c X V v d D t W Z X J U d G w m c X V v d D s s J n F 1 b 3 Q 7 R W 5 y b 2 x s b W V u d C Z x d W 9 0 O 1 0 i I C 8 + P E V u d H J 5 I F R 5 c G U 9 I l F 1 Z X J 5 S U Q i I F Z h b H V l P S J z O G U 5 Z G V m Z j g t Z G I 0 Z S 0 0 N 2 U 4 L T g x Y W Q t M z A 2 Z j l j M m N h O W F j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u c m 9 s b G 1 l b n Q v U 2 9 1 c m N l L n t T Y 2 h v b 2 x Z Z W F y L D B 9 J n F 1 b 3 Q 7 L C Z x d W 9 0 O 1 N l Y 3 R p b 2 4 x L 0 V u c m 9 s b G 1 l b n Q v U 2 9 1 c m N l L n t E a X N 0 Q 2 9 k Z S w x f S Z x d W 9 0 O y w m c X V v d D t T Z W N 0 a W 9 u M S 9 F b n J v b G x t Z W 5 0 L 1 N v d X J j Z S 5 7 R G l z d F R p d G x l L D J 9 J n F 1 b 3 Q 7 L C Z x d W 9 0 O 1 N l Y 3 R p b 2 4 x L 0 V u c m 9 s b G 1 l b n Q v U 2 9 1 c m N l L n t W Z X J U d G w s M 3 0 m c X V v d D s s J n F 1 b 3 Q 7 U 2 V j d G l v b j E v R W 5 y b 2 x s b W V u d C 9 T b 3 V y Y 2 U u e 0 V u c m 9 s b G 1 l b n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W 5 y b 2 x s b W V u d C 9 T b 3 V y Y 2 U u e 1 N j a G 9 v b F l l Y X I s M H 0 m c X V v d D s s J n F 1 b 3 Q 7 U 2 V j d G l v b j E v R W 5 y b 2 x s b W V u d C 9 T b 3 V y Y 2 U u e 0 R p c 3 R D b 2 R l L D F 9 J n F 1 b 3 Q 7 L C Z x d W 9 0 O 1 N l Y 3 R p b 2 4 x L 0 V u c m 9 s b G 1 l b n Q v U 2 9 1 c m N l L n t E a X N 0 V G l 0 b G U s M n 0 m c X V v d D s s J n F 1 b 3 Q 7 U 2 V j d G l v b j E v R W 5 y b 2 x s b W V u d C 9 T b 3 V y Y 2 U u e 1 Z l c l R 0 b C w z f S Z x d W 9 0 O y w m c X V v d D t T Z W N 0 a W 9 u M S 9 F b n J v b G x t Z W 5 0 L 1 N v d X J j Z S 5 7 R W 5 y b 2 x s b W V u d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W 5 y b 2 x s b W V u d C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1 u T h U 0 3 9 Q E W S W R i R 4 l s V 8 A A A A A A C A A A A A A A D Z g A A w A A A A B A A A A D k M o G y o l c b d N y Z 7 M m B C a E h A A A A A A S A A A C g A A A A E A A A A G i N 3 d k 0 V S C h o O O p 3 E o S 6 H t Q A A A A E 1 I Y K z E 9 u L V 1 g 5 o p T w w d p 9 s o l Q p r b e 8 X r q w F Y t V Z d q 4 9 7 7 G Q I 2 3 S w m 6 K g F 9 b 5 v v 8 E / l G x 5 C 7 V D w x d O G R u A 6 O q H C m h q 4 6 b C M O e x j 8 p q 4 o Z e Q U A A A A S B q g C d T O K J A 0 0 Q 4 3 p a g p 9 S 7 n d 1 w = < / D a t a M a s h u p > 
</file>

<file path=customXml/item8.xml>��< ? x m l   v e r s i o n = " 1 . 0 "   e n c o d i n g = " U T F - 1 6 " ? > < G e m i n i   x m l n s = " h t t p : / / g e m i n i / p i v o t c u s t o m i z a t i o n / T a b l e X M L _ D i s t r i c t B y S i z e - e d f 4 4 e a 2 - 7 c 3 c - 4 2 3 b - a b 7 1 - 1 3 d 1 d c c d 4 7 e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 1 0 3 < / i n t > < / v a l u e > < / i t e m > < i t e m > < k e y > < s t r i n g > V e r T t l < / s t r i n g > < / k e y > < v a l u e > < i n t > 7 3 < / i n t > < / v a l u e > < / i t e m > < i t e m > < k e y > < s t r i n g > D i s t C o d e < / s t r i n g > < / k e y > < v a l u e > < i n t > 9 2 < / i n t > < / v a l u e > < / i t e m > < i t e m > < k e y > < s t r i n g > D i s t r i c t G r o u p T i t l e < / s t r i n g > < / k e y > < v a l u e > < i n t > 1 4 6 < / i n t > < / v a l u e > < / i t e m > < i t e m > < k e y > < s t r i n g > D i s t T i t l e < / s t r i n g > < / k e y > < v a l u e > < i n t > 8 8 < / i n t > < / v a l u e > < / i t e m > < i t e m > < k e y > < s t r i n g > E n r o l l < / s t r i n g > < / k e y > < v a l u e > < i n t > 7 2 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 V e r T t l < / s t r i n g > < / k e y > < v a l u e > < i n t > 1 < / i n t > < / v a l u e > < / i t e m > < i t e m > < k e y > < s t r i n g > D i s t C o d e < / s t r i n g > < / k e y > < v a l u e > < i n t > 2 < / i n t > < / v a l u e > < / i t e m > < i t e m > < k e y > < s t r i n g > D i s t r i c t G r o u p T i t l e < / s t r i n g > < / k e y > < v a l u e > < i n t > 3 < / i n t > < / v a l u e > < / i t e m > < i t e m > < k e y > < s t r i n g > D i s t T i t l e < / s t r i n g > < / k e y > < v a l u e > < i n t > 4 < / i n t > < / v a l u e > < / i t e m > < i t e m > < k e y > < s t r i n g > E n r o l l 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 D i s t r i c t B y S i z e 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 D i s t r i c t B y S i z e 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 M e a s u r e s \ D i s t B y S i z e < / K e y > < / D i a g r a m O b j e c t K e y > < D i a g r a m O b j e c t K e y > < K e y > M e a s u r e s \ D i s t B y S i z e \ T a g I n f o \ F o r m u l a < / K e y > < / D i a g r a m O b j e c t K e y > < D i a g r a m O b j e c t K e y > < K e y > M e a s u r e s \ D i s t B y S i z e \ T a g I n f o \ V a l u e < / K e y > < / D i a g r a m O b j e c t K e y > < D i a g r a m O b j e c t K e y > < K e y > C o l u m n s \ S c h o o l Y e a r < / K e y > < / D i a g r a m O b j e c t K e y > < D i a g r a m O b j e c t K e y > < K e y > C o l u m n s \ V e r T t l < / K e y > < / D i a g r a m O b j e c t K e y > < D i a g r a m O b j e c t K e y > < K e y > C o l u m n s \ D i s t C o d e < / K e y > < / D i a g r a m O b j e c t K e y > < D i a g r a m O b j e c t K e y > < K e y > C o l u m n s \ D i s t r i c t G r o u p T i t l e < / K e y > < / D i a g r a m O b j e c t K e y > < D i a g r a m O b j e c t K e y > < K e y > C o l u m n s \ D i s t T i t l e < / K e y > < / D i a g r a m O b j e c t K e y > < D i a g r a m O b j e c t K e y > < K e y > C o l u m n s \ E n r o l l 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 M e a s u r e s \ D i s t B y S i z e 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 M e a s u r e s \ D i s t B y S i z e \ T a g I n f o \ F o r m u l a 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 M e a s u r e s \ D i s t B y S i z e \ T a g I n f o \ V a l u e 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 C o l u m n s \ D i s t r i c t G r o u p T i t l e 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 C o l u m n s \ E n r o l l 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 E n r o l l m e n t 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 E n r o l l m e n t 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 M e a s u r e s \ E n r < / K e y > < / D i a g r a m O b j e c t K e y > < D i a g r a m O b j e c t K e y > < K e y > M e a s u r e s \ E n r \ T a g I n f o \ F o r m u l a < / K e y > < / D i a g r a m O b j e c t K e y > < D i a g r a m O b j e c t K e y > < K e y > M e a s u r e s \ E n r \ T a g I n f o \ V a l u e < / K e y > < / D i a g r a m O b j e c t K e y > < D i a g r a m O b j e c t K e y > < K e y > C o l u m n s \ S c h o o l Y e a r < / K e y > < / D i a g r a m O b j e c t K e y > < D i a g r a m O b j e c t K e y > < K e y > C o l u m n s \ D i s t C o d e < / K e y > < / D i a g r a m O b j e c t K e y > < D i a g r a m O b j e c t K e y > < K e y > C o l u m n s \ D i s t T i t l e < / K e y > < / D i a g r a m O b j e c t K e y > < D i a g r a m O b j e c t K e y > < K e y > C o l u m n s \ V e r T t l < / K e y > < / D i a g r a m O b j e c t K e y > < D i a g r a m O b j e c t K e y > < K e y > C o l u m n s \ E n r o l l m e n t < / K e y > < / D i a g r a m O b j e c t K e y > < D i a g r a m O b j e c t K e y > < K e y > C o l u m n s \ K e y 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 M e a s u r e s \ E n r 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 M e a s u r e s \ E n r \ T a g I n f o \ F o r m u l a 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 C o l u m n s \ E n r o l l m e n t 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 T a g s \ T a b l e s \ & l t ; T a b l e s \ E x p e n d i t u r e s & g t ; < / K e y > < / D i a g r a m O b j e c t K e y > < D i a g r a m O b j e c t K e y > < K e y > D y n a m i c   T a g s \ T a b l e s \ & l t ; T a b l e s \ D i s t r i c t B y S i z e & g t ; < / K e y > < / D i a g r a m O b j e c t K e y > < D i a g r a m O b j e c t K e y > < K e y > D y n a m i c   T a g s \ T a b l e s \ & l t ; T a b l e s \ E n r o l l m e n t & g t ; < / K e y > < / D i a g r a m O b j e c t K e y > < D i a g r a m O b j e c t K e y > < K e y > T a b l e s \ E x p e n d i t u r e s < / K e y > < / D i a g r a m O b j e c t K e y > < D i a g r a m O b j e c t K e y > < K e y > T a b l e s \ E x p e n d i t u r e s \ C o l u m n s \ S c h o o l Y e a r < / K e y > < / D i a g r a m O b j e c t K e y > < D i a g r a m O b j e c t K e y > < K e y > T a b l e s \ E x p e n d i t u r e s \ C o l u m n s \ V e r T t l < / K e y > < / D i a g r a m O b j e c t K e y > < D i a g r a m O b j e c t K e y > < K e y > T a b l e s \ E x p e n d i t u r e s \ C o l u m n s \ D i s t C o d e < / K e y > < / D i a g r a m O b j e c t K e y > < D i a g r a m O b j e c t K e y > < K e y > T a b l e s \ E x p e n d i t u r e s \ C o l u m n s \ D i s t T i t l e < / K e y > < / D i a g r a m O b j e c t K e y > < D i a g r a m O b j e c t K e y > < K e y > T a b l e s \ E x p e n d i t u r e s \ C o l u m n s \ A c t G r o u p 2 < / K e y > < / D i a g r a m O b j e c t K e y > < D i a g r a m O b j e c t K e y > < K e y > T a b l e s \ E x p e n d i t u r e s \ C o l u m n s \ T o t a l < / K e y > < / D i a g r a m O b j e c t K e y > < D i a g r a m O b j e c t K e y > < K e y > T a b l e s \ E x p e n d i t u r e s \ C o l u m n s \ K e y < / K e y > < / D i a g r a m O b j e c t K e y > < D i a g r a m O b j e c t K e y > < K e y > T a b l e s \ E x p e n d i t u r e s \ M e a s u r e s \ E x p < / K e y > < / D i a g r a m O b j e c t K e y > < D i a g r a m O b j e c t K e y > < K e y > T a b l e s \ D i s t r i c t B y S i z e < / K e y > < / D i a g r a m O b j e c t K e y > < D i a g r a m O b j e c t K e y > < K e y > T a b l e s \ D i s t r i c t B y S i z e \ C o l u m n s \ S c h o o l Y e a r < / K e y > < / D i a g r a m O b j e c t K e y > < D i a g r a m O b j e c t K e y > < K e y > T a b l e s \ D i s t r i c t B y S i z e \ C o l u m n s \ V e r T t l < / K e y > < / D i a g r a m O b j e c t K e y > < D i a g r a m O b j e c t K e y > < K e y > T a b l e s \ D i s t r i c t B y S i z e \ C o l u m n s \ D i s t C o d e < / K e y > < / D i a g r a m O b j e c t K e y > < D i a g r a m O b j e c t K e y > < K e y > T a b l e s \ D i s t r i c t B y S i z e \ C o l u m n s \ D i s t r i c t G r o u p T i t l e < / K e y > < / D i a g r a m O b j e c t K e y > < D i a g r a m O b j e c t K e y > < K e y > T a b l e s \ D i s t r i c t B y S i z e \ C o l u m n s \ D i s t T i t l e < / K e y > < / D i a g r a m O b j e c t K e y > < D i a g r a m O b j e c t K e y > < K e y > T a b l e s \ D i s t r i c t B y S i z e \ C o l u m n s \ E n r o l l < / K e y > < / D i a g r a m O b j e c t K e y > < D i a g r a m O b j e c t K e y > < K e y > T a b l e s \ D i s t r i c t B y S i z e \ M e a s u r e s \ D i s t B y S i z e < / K e y > < / D i a g r a m O b j e c t K e y > < D i a g r a m O b j e c t K e y > < K e y > T a b l e s \ E n r o l l m e n t < / K e y > < / D i a g r a m O b j e c t K e y > < D i a g r a m O b j e c t K e y > < K e y > T a b l e s \ E n r o l l m e n t \ C o l u m n s \ S c h o o l Y e a r < / K e y > < / D i a g r a m O b j e c t K e y > < D i a g r a m O b j e c t K e y > < K e y > T a b l e s \ E n r o l l m e n t \ C o l u m n s \ D i s t C o d e < / K e y > < / D i a g r a m O b j e c t K e y > < D i a g r a m O b j e c t K e y > < K e y > T a b l e s \ E n r o l l m e n t \ C o l u m n s \ D i s t T i t l e < / K e y > < / D i a g r a m O b j e c t K e y > < D i a g r a m O b j e c t K e y > < K e y > T a b l e s \ E n r o l l m e n t \ C o l u m n s \ V e r T t l < / K e y > < / D i a g r a m O b j e c t K e y > < D i a g r a m O b j e c t K e y > < K e y > T a b l e s \ E n r o l l m e n t \ C o l u m n s \ E n r o l l m e n t < / K e y > < / D i a g r a m O b j e c t K e y > < D i a g r a m O b j e c t K e y > < K e y > T a b l e s \ E n r o l l m e n t \ C o l u m n s \ K e y < / K e y > < / D i a g r a m O b j e c t K e y > < D i a g r a m O b j e c t K e y > < K e y > T a b l e s \ E n r o l l m e n t \ M e a s u r e s \ E n r 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 R e l a t i o n s h i p s \ & l t ; T a b l e s \ E x p e n d i t u r e s \ C o l u m n s \ D i s t C o d e & g t ; - & l t ; T a b l e s \ D i s t r i c t B y S i z e \ C o l u m n s \ D i s t C o d e & g t ; \ F K 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 R e l a t i o n s h i p s \ & l t ; T a b l e s \ E x p e n d i t u r e s \ C o l u m n s \ D i s t C o d e & g t ; - & l t ; T a b l e s \ D i s t r i c t B y S i z e \ C o l u m n s \ D i s t C o d e & g t ; \ P K < / K e y > < / D i a g r a m O b j e c t K e y > < D i a g r a m O b j e c t K e y > < K e y > R e l a t i o n s h i p s \ & l t ; T a b l e s \ E x p e n d i t u r e s \ C o l u m n s \ D i s t C o d e & g t ; - & l t ; T a b l e s \ D i s t r i c t B y S i z e \ C o l u m n s \ D i s t C o d e & g t ; \ C r o s s F i l t e r 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 R e l a t i o n s h i p s \ & l t ; T a b l e s \ E n r o l l m e n t \ C o l u m n s \ D i s t C o d e & g t ; - & l t ; T a b l e s \ D i s t r i c t B y S i z e \ C o l u m n s \ D i s t C o d e & g t ; \ F K 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 R e l a t i o n s h i p s \ & l t ; T a b l e s \ E n r o l l m e n t \ C o l u m n s \ D i s t C o d e & g t ; - & l t ; T a b l e s \ D i s t r i c t B y S i z e \ C o l u m n s \ D i s t C o d e & g t ; \ P K < / K e y > < / D i a g r a m O b j e c t K e y > < D i a g r a m O b j e c t K e y > < K e y > R e l a t i o n s h i p s \ & l t ; T a b l e s \ E n r o l l m e n t \ C o l u m n s \ D i s t C o d e & g t ; - & l t ; T a b l e s \ D i s t r i c t B y S i z e \ C o l u m n s \ D i s t C o d e & g t ; \ C r o s s F i l t e r < / K e y > < / D i a g r a m O b j e c t K e y > < / A l l K e y s > < S e l e c t e d K e y s > < D i a g r a m O b j e c t K e y > < K e y > R e l a t i o n s h i p s \ & l t ; T a b l e s \ E n r o l l m e n t \ C o l u m n s \ D i s t C o d e & g t ; - & l t ; T a b l e s \ D i s t r i c t B y S i z e \ C o l u m n s \ D i s t C o d e & g t ; 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 T a g s \ T a b l e s \ & l t ; T a b l e s \ E x p e n d i t u r e s & g t ; 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 T a g s \ T a b l e s \ & l t ; T a b l e s \ D i s t r i c t B y S i z e & g t ; 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 T a g s \ T a b l e s \ & l t ; T a b l e s \ E n r o l l m e n t & g t ; 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 T a b l e s \ E x p e n d i t u r e s < / K e y > < / a : K e y > < a : V a l u e   i : t y p e = " D i a g r a m D i s p l a y N o d e V i e w S t a t e " > < H e i g h t > 1 9 6 < / H e i g h t > < I s E x p a n d e d > t r u e < / I s E x p a n d e d > < L a y e d O u t > t r u e < / L a y e d O u t > < L e f t > 5 2 < / L e f t > < S c r o l l V e r t i c a l O f f s e t > 1 7 . 1 3 0 0 0 0 0 0 0 0 0 0 0 2 4 < / S c r o l l V e r t i c a l O f f s e t > < T a b I n d e x > 1 < / T a b I n d e x > < T o p > 2 9 6 < / T o p > < W i d t h > 1 9 8 . 8 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 T a b l e s \ E x p e n d i t u r e s \ C o l u m n s \ A c t G r o u p 2 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 T a b l e s \ E x p e n d i t u r e s \ C o l u m n s \ K e y 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 T a b l e s \ E x p e n d i t u r e s \ M e a s u r e s \ E x p 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 2 4 6 . 7 9 9 9 9 9 9 9 9 9 9 9 9 < / L e f t > < S c r o l l V e r t i c a l O f f s e t > 1 4 . 4 2 0 0 0 0 0 0 0 0 0 0 0 1 6 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 T a b l e s \ D i s t r i c t B y S i z e \ C o l u m n s \ D i s t r i c t G r o u p T i t l e 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 T a b l e s \ D i s t r i c t B y S i z e \ C o l u m n s \ E n r o l l 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 T a b l e s \ D i s t r i c t B y S i z e \ M e a s u r e s \ D i s t B y S i z e 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< / K e y > < / a : K e y > < a : V a l u e   i : t y p e = " D i a g r a m D i s p l a y N o d e V i e w S t a t e " > < H e i g h t > 2 0 3 . 6 0 0 0 0 0 0 0 0 0 0 0 0 2 < / H e i g h t > < I s E x p a n d e d > t r u e < / I s E x p a n d e d > < L a y e d O u t > t r u e < / L a y e d O u t > < L e f t > 4 1 8 . 5 9 9 9 9 9 9 9 9 9 9 9 9 1 < / L e f t > < T a b I n d e x > 2 < / T a b I n d e x > < T o p > 2 8 4 . 4 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 T a b l e s \ E n r o l l m e n t \ C o l u m n s \ D i s t C o d e 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 T a b l e s \ E n r o l l m e n t \ C o l u m n s \ D i s t T i t l e 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 T a b l e s \ E n r o l l m e n t \ C o l u m n s \ V e r T t l 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 T a b l e s \ E n r o l l m e n t \ C o l u m n s \ E n r o l l m e n t 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 T a b l e s \ E n r o l l m e n t \ C o l u m n s \ K e y 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 T a b l e s \ E n r o l l m e n t \ M e a s u r e s \ E n r 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< / K e y > < / a : K e y > < a : V a l u e   i : t y p e = " D i a g r a m D i s p l a y L i n k V i e w S t a t e " > < A u t o m a t i o n P r o p e r t y H e l p e r T e x t > E n d   p o i n t   1 :   ( 1 5 1 . 4 , 2 8 0 ) .   E n d   p o i n t   2 :   ( 2 3 0 . 8 , 7 5 ) 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 1 5 1 . 4 < / b : _ x > < b : _ y > 2 7 9 . 9 9 9 9 9 9 9 9 9 9 9 9 9 4 < / b : _ y > < / b : P o i n t > < b : P o i n t > < b : _ x > 1 5 1 . 4 < / b : _ x > < b : _ y > 7 7 < / b : _ y > < / b : P o i n t > < b : P o i n t > < b : _ x > 1 5 3 . 4 < / b : _ x > < b : _ y > 7 5 < / b : _ y > < / b : P o i n t > < b : P o i n t > < b : _ x > 2 3 0 . 7 9 9 9 9 9 9 9 9 9 9 9 9 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 1 4 3 . 4 < / b : _ x > < b : _ y > 2 7 9 . 9 9 9 9 9 9 9 9 9 9 9 9 9 4 < / b : _ y > < / L a b e l L o c a t i o n > < L o c a t i o n   x m l n s : b = " h t t p : / / s c h e m a s . d a t a c o n t r a c t . o r g / 2 0 0 4 / 0 7 / S y s t e m . W i n d o w s " > < b : _ x > 1 5 1 . 4 < / b : _ x > < b : _ y > 2 9 5 . 9 9 9 9 9 9 9 9 9 9 9 9 9 4 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 2 3 0 . 7 9 9 9 9 9 9 9 9 9 9 9 9 < / b : _ x > < b : _ y > 6 7 < / b : _ y > < / L a b e l L o c a t i o n > < L o c a t i o n   x m l n s : b = " h t t p : / / s c h e m a s . d a t a c o n t r a c t . o r g / 2 0 0 4 / 0 7 / S y s t e m . W i n d o w s " > < b : _ x > 2 4 6 . 7 9 9 9 9 9 9 9 9 9 9 9 9 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 R e l a t i o n s h i p s \ & l t ; T a b l e s \ E x p e n d i t u r e s \ C o l u m n s \ D i s t C o d e & g t ; - & l t ; T a b l e s \ D i s t r i c t B y S i z e \ C o l u m n s \ D i s t C o d e & g t ; \ C r o s s F i l t e r 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 1 5 1 . 4 < / b : _ x > < b : _ y > 2 7 9 . 9 9 9 9 9 9 9 9 9 9 9 9 9 4 < / b : _ y > < / b : P o i n t > < b : P o i n t > < b : _ x > 1 5 1 . 4 < / b : _ x > < b : _ y > 7 7 < / b : _ y > < / b : P o i n t > < b : P o i n t > < b : _ x > 1 5 3 . 4 < / b : _ x > < b : _ y > 7 5 < / b : _ y > < / b : P o i n t > < b : P o i n t > < b : _ x > 2 3 0 . 7 9 9 9 9 9 9 9 9 9 9 9 9 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< / K e y > < / a : K e y > < a : V a l u e   i : t y p e = " D i a g r a m D i s p l a y L i n k V i e w S t a t e " > < A u t o m a t i o n P r o p e r t y H e l p e r T e x t > E n d   p o i n t   1 :   ( 5 1 8 . 6 , 2 6 8 . 4 ) .   E n d   p o i n t   2 :   ( 4 6 2 . 8 , 7 5 )   < / A u t o m a t i o n P r o p e r t y H e l p e r T e x t > < I s F o c u s e d > t r u e < / I s F o c u s e d > < L a y e d O u t > t r u e < / L a y e d O u t > < P o i n t s   x m l n s : b = " h t t p : / / s c h e m a s . d a t a c o n t r a c t . o r g / 2 0 0 4 / 0 7 / S y s t e m . W i n d o w s " > < b : P o i n t > < b : _ x > 5 1 8 . 6 < / b : _ x > < b : _ y > 2 6 8 . 4 < / b : _ y > < / b : P o i n t > < b : P o i n t > < b : _ x > 5 1 8 . 6 < / b : _ x > < b : _ y > 7 7 < / b : _ y > < / b : P o i n t > < b : P o i n t > < b : _ x > 5 1 6 . 6 < / b : _ x > < b : _ y > 7 5 < / b : _ y > < / b : P o i n t > < b : P o i n t > < b : _ x > 4 6 2 . 7 9 9 9 9 9 9 9 9 9 9 9 9 5 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 5 1 0 . 6 < / b : _ x > < b : _ y > 2 6 8 . 4 < / b : _ y > < / L a b e l L o c a t i o n > < L o c a t i o n   x m l n s : b = " h t t p : / / s c h e m a s . d a t a c o n t r a c t . o r g / 2 0 0 4 / 0 7 / S y s t e m . W i n d o w s " > < b : _ x > 5 1 8 . 6 < / b : _ x > < b : _ y > 2 8 4 . 4 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 4 4 6 . 7 9 9 9 9 9 9 9 9 9 9 9 9 5 < / b : _ x > < b : _ y > 6 7 < / b : _ y > < / L a b e l L o c a t i o n > < L o c a t i o n   x m l n s : b = " h t t p : / / s c h e m a s . d a t a c o n t r a c t . o r g / 2 0 0 4 / 0 7 / S y s t e m . W i n d o w s " > < b : _ x > 4 4 6 . 7 9 9 9 9 9 9 9 9 9 9 9 9 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 R e l a t i o n s h i p s \ & l t ; T a b l e s \ E n r o l l m e n t \ C o l u m n s \ D i s t C o d e & g t ; - & l t ; T a b l e s \ D i s t r i c t B y S i z e \ C o l u m n s \ D i s t C o d e & g t ; \ C r o s s F i l t e r 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 5 1 8 . 6 < / b : _ x > < b : _ y > 2 6 8 . 4 < / b : _ y > < / b : P o i n t > < b : P o i n t > < b : _ x > 5 1 8 . 6 < / b : _ x > < b : _ y > 7 7 < / b : _ y > < / b : P o i n t > < b : P o i n t > < b : _ x > 5 1 6 . 6 < / b : _ x > < b : _ y > 7 5 < / b : _ y > < / b : P o i n t > < b : P o i n t > < b : _ x > 4 6 2 . 7 9 9 9 9 9 9 9 9 9 9 9 9 5 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 E x p e n d i t u r e s 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 E x p e n d i t u r e s 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 M e a s u r e s \ E x p < / K e y > < / D i a g r a m O b j e c t K e y > < D i a g r a m O b j e c t K e y > < K e y > M e a s u r e s \ E x p \ T a g I n f o \ F o r m u l a < / K e y > < / D i a g r a m O b j e c t K e y > < D i a g r a m O b j e c t K e y > < K e y > M e a s u r e s \ E x p \ T a g I n f o \ V a l u e < / K e y > < / D i a g r a m O b j e c t K e y > < D i a g r a m O b j e c t K e y > < K e y > C o l u m n s \ S c h o o l Y e a r < / K e y > < / D i a g r a m O b j e c t K e y > < D i a g r a m O b j e c t K e y > < K e y > C o l u m n s \ V e r T t l < / K e y > < / D i a g r a m O b j e c t K e y > < D i a g r a m O b j e c t K e y > < K e y > C o l u m n s \ D i s t C o d e < / K e y > < / D i a g r a m O b j e c t K e y > < D i a g r a m O b j e c t K e y > < K e y > C o l u m n s \ D i s t T i t l e < / K e y > < / D i a g r a m O b j e c t K e y > < D i a g r a m O b j e c t K e y > < K e y > C o l u m n s \ A c t G r o u p 2 < / K e y > < / D i a g r a m O b j e c t K e y > < D i a g r a m O b j e c t K e y > < K e y > C o l u m n s \ T o t a l < / K e y > < / D i a g r a m O b j e c t K e y > < D i a g r a m O b j e c t K e y > < K e y > C o l u m n s \ K e y 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 M e a s u r e s \ E x p 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 M e a s u r e s \ E x p \ T a g I n f o \ F o r m u l a 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 M e a s u r e s \ E x p \ T a g I n f o \ V a l u e 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 C o l u m n s \ V e r T t l 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 C o l u m n s \ D i s t C o d e 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 C o l u m n s \ D i s t T i t l e 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 C o l u m n s \ A c t G r o u p 2 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9E7948B-B4F0-4885-8FF2-B0B278A4CE20}">
  <ds:schemaRefs/>
</ds:datastoreItem>
</file>

<file path=customXml/itemProps10.xml><?xml version="1.0" encoding="utf-8"?>
<ds:datastoreItem xmlns:ds="http://schemas.openxmlformats.org/officeDocument/2006/customXml" ds:itemID="{7E63D0C4-A6FF-4F0C-A57F-809116983395}">
  <ds:schemaRefs/>
</ds:datastoreItem>
</file>

<file path=customXml/itemProps11.xml><?xml version="1.0" encoding="utf-8"?>
<ds:datastoreItem xmlns:ds="http://schemas.openxmlformats.org/officeDocument/2006/customXml" ds:itemID="{F3F4C9B9-A4D5-4D9C-BA36-1863FB592F24}">
  <ds:schemaRefs/>
</ds:datastoreItem>
</file>

<file path=customXml/itemProps12.xml><?xml version="1.0" encoding="utf-8"?>
<ds:datastoreItem xmlns:ds="http://schemas.openxmlformats.org/officeDocument/2006/customXml" ds:itemID="{14740095-A168-4C61-B761-305EB3D788ED}">
  <ds:schemaRefs/>
</ds:datastoreItem>
</file>

<file path=customXml/itemProps13.xml><?xml version="1.0" encoding="utf-8"?>
<ds:datastoreItem xmlns:ds="http://schemas.openxmlformats.org/officeDocument/2006/customXml" ds:itemID="{BEC70890-4382-4181-8E29-989C7ECB55B0}">
  <ds:schemaRefs/>
</ds:datastoreItem>
</file>

<file path=customXml/itemProps14.xml><?xml version="1.0" encoding="utf-8"?>
<ds:datastoreItem xmlns:ds="http://schemas.openxmlformats.org/officeDocument/2006/customXml" ds:itemID="{3BCE9139-6557-4379-82F5-25862B94DD66}">
  <ds:schemaRefs/>
</ds:datastoreItem>
</file>

<file path=customXml/itemProps15.xml><?xml version="1.0" encoding="utf-8"?>
<ds:datastoreItem xmlns:ds="http://schemas.openxmlformats.org/officeDocument/2006/customXml" ds:itemID="{BF708909-3A0E-4AB2-AB2B-B0CDFC2AF03A}">
  <ds:schemaRefs/>
</ds:datastoreItem>
</file>

<file path=customXml/itemProps16.xml><?xml version="1.0" encoding="utf-8"?>
<ds:datastoreItem xmlns:ds="http://schemas.openxmlformats.org/officeDocument/2006/customXml" ds:itemID="{AAB33B7E-EAC4-42DF-B6F7-ACF9AA8D3D67}">
  <ds:schemaRefs/>
</ds:datastoreItem>
</file>

<file path=customXml/itemProps17.xml><?xml version="1.0" encoding="utf-8"?>
<ds:datastoreItem xmlns:ds="http://schemas.openxmlformats.org/officeDocument/2006/customXml" ds:itemID="{EFC14A3F-0A82-4E59-B8E4-42A0726F0F26}">
  <ds:schemaRefs/>
</ds:datastoreItem>
</file>

<file path=customXml/itemProps18.xml><?xml version="1.0" encoding="utf-8"?>
<ds:datastoreItem xmlns:ds="http://schemas.openxmlformats.org/officeDocument/2006/customXml" ds:itemID="{84D8C5B0-6D58-4CA8-A228-250DA0A3C3C2}">
  <ds:schemaRefs/>
</ds:datastoreItem>
</file>

<file path=customXml/itemProps19.xml><?xml version="1.0" encoding="utf-8"?>
<ds:datastoreItem xmlns:ds="http://schemas.openxmlformats.org/officeDocument/2006/customXml" ds:itemID="{4612AE82-983A-4051-BA49-DD3EF2297723}">
  <ds:schemaRefs/>
</ds:datastoreItem>
</file>

<file path=customXml/itemProps2.xml><?xml version="1.0" encoding="utf-8"?>
<ds:datastoreItem xmlns:ds="http://schemas.openxmlformats.org/officeDocument/2006/customXml" ds:itemID="{DF9828A8-986B-4054-8348-BF2A92CA0037}">
  <ds:schemaRefs/>
</ds:datastoreItem>
</file>

<file path=customXml/itemProps20.xml><?xml version="1.0" encoding="utf-8"?>
<ds:datastoreItem xmlns:ds="http://schemas.openxmlformats.org/officeDocument/2006/customXml" ds:itemID="{F0B7B63C-A022-492E-B676-3E0FCFC60706}">
  <ds:schemaRefs/>
</ds:datastoreItem>
</file>

<file path=customXml/itemProps3.xml><?xml version="1.0" encoding="utf-8"?>
<ds:datastoreItem xmlns:ds="http://schemas.openxmlformats.org/officeDocument/2006/customXml" ds:itemID="{AAE954CC-54E7-4E15-9E64-79B08143F419}">
  <ds:schemaRefs/>
</ds:datastoreItem>
</file>

<file path=customXml/itemProps4.xml><?xml version="1.0" encoding="utf-8"?>
<ds:datastoreItem xmlns:ds="http://schemas.openxmlformats.org/officeDocument/2006/customXml" ds:itemID="{658B75D9-15D2-442E-A96C-057C23186335}">
  <ds:schemaRefs/>
</ds:datastoreItem>
</file>

<file path=customXml/itemProps5.xml><?xml version="1.0" encoding="utf-8"?>
<ds:datastoreItem xmlns:ds="http://schemas.openxmlformats.org/officeDocument/2006/customXml" ds:itemID="{A1843D7E-5FF8-4261-B752-2CC06BEC8223}">
  <ds:schemaRefs/>
</ds:datastoreItem>
</file>

<file path=customXml/itemProps6.xml><?xml version="1.0" encoding="utf-8"?>
<ds:datastoreItem xmlns:ds="http://schemas.openxmlformats.org/officeDocument/2006/customXml" ds:itemID="{184AA4B0-41FF-485A-9A67-EFFEFBDBACBC}">
  <ds:schemaRefs/>
</ds:datastoreItem>
</file>

<file path=customXml/itemProps7.xml><?xml version="1.0" encoding="utf-8"?>
<ds:datastoreItem xmlns:ds="http://schemas.openxmlformats.org/officeDocument/2006/customXml" ds:itemID="{016634BA-392C-4AD5-9F33-A9E3E1CB8644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D59330B0-FF29-41E4-971D-1EC8329DBCF7}">
  <ds:schemaRefs/>
</ds:datastoreItem>
</file>

<file path=customXml/itemProps9.xml><?xml version="1.0" encoding="utf-8"?>
<ds:datastoreItem xmlns:ds="http://schemas.openxmlformats.org/officeDocument/2006/customXml" ds:itemID="{29C85514-BE6C-478C-A86D-1268FD2E4E9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Report</vt:lpstr>
      <vt:lpstr>ChartMin</vt:lpstr>
      <vt:lpstr>Report!Print_Area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Naas, Jeffrey</dc:creator>
  <cp:lastModifiedBy>Naas, Jeffrey</cp:lastModifiedBy>
  <cp:lastPrinted>2024-04-01T17:53:25Z</cp:lastPrinted>
  <dcterms:created xsi:type="dcterms:W3CDTF">2024-03-25T18:52:09Z</dcterms:created>
  <dcterms:modified xsi:type="dcterms:W3CDTF">2025-01-31T22:54:34Z</dcterms:modified>
</cp:coreProperties>
</file>